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480" windowHeight="11640"/>
  </bookViews>
  <sheets>
    <sheet name="Nueva" sheetId="3" r:id="rId1"/>
    <sheet name="Gráfica" sheetId="4" r:id="rId2"/>
  </sheets>
  <calcPr calcId="125725" iterate="1"/>
</workbook>
</file>

<file path=xl/calcChain.xml><?xml version="1.0" encoding="utf-8"?>
<calcChain xmlns="http://schemas.openxmlformats.org/spreadsheetml/2006/main">
  <c r="B43" i="3"/>
  <c r="B16"/>
  <c r="D23"/>
  <c r="D43"/>
  <c r="D16"/>
  <c r="F23"/>
  <c r="F43"/>
  <c r="F16"/>
  <c r="C23"/>
  <c r="E23"/>
  <c r="G23"/>
  <c r="C24"/>
  <c r="E24"/>
  <c r="G24"/>
  <c r="B25"/>
  <c r="C25"/>
  <c r="D25"/>
  <c r="E25"/>
  <c r="F25"/>
  <c r="G25"/>
  <c r="C26"/>
  <c r="E26"/>
  <c r="G26"/>
  <c r="C27"/>
  <c r="E27"/>
  <c r="G27"/>
  <c r="C28"/>
  <c r="E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41"/>
  <c r="B42"/>
  <c r="B44"/>
  <c r="B47"/>
  <c r="B48"/>
  <c r="C41"/>
  <c r="D41"/>
  <c r="D42"/>
  <c r="D44"/>
  <c r="D45"/>
  <c r="D46"/>
  <c r="D47"/>
  <c r="D48"/>
  <c r="E41"/>
  <c r="F41"/>
  <c r="F42"/>
  <c r="F44"/>
  <c r="F45"/>
  <c r="F46"/>
  <c r="F47"/>
  <c r="F48"/>
  <c r="G41"/>
  <c r="C42"/>
  <c r="E42"/>
  <c r="G42"/>
  <c r="C43"/>
  <c r="E43"/>
  <c r="G43"/>
  <c r="C44"/>
  <c r="E44"/>
  <c r="G44"/>
  <c r="C45"/>
  <c r="E45"/>
  <c r="G45"/>
  <c r="C46"/>
  <c r="E46"/>
  <c r="G46"/>
  <c r="C47"/>
  <c r="E47"/>
  <c r="G47"/>
  <c r="C48"/>
  <c r="E48"/>
  <c r="G48"/>
  <c r="B51"/>
  <c r="B55"/>
  <c r="B58"/>
  <c r="B59"/>
  <c r="B60"/>
  <c r="C51"/>
  <c r="D51"/>
  <c r="D55"/>
  <c r="D57"/>
  <c r="D58"/>
  <c r="D59"/>
  <c r="D60"/>
  <c r="E51"/>
  <c r="F51"/>
  <c r="F55"/>
  <c r="F57"/>
  <c r="F58"/>
  <c r="F59"/>
  <c r="F60"/>
  <c r="G51"/>
  <c r="C52"/>
  <c r="E52"/>
  <c r="G52"/>
  <c r="C53"/>
  <c r="E53"/>
  <c r="G53"/>
  <c r="C54"/>
  <c r="E54"/>
  <c r="G54"/>
  <c r="C55"/>
  <c r="E55"/>
  <c r="G55"/>
  <c r="C56"/>
  <c r="E56"/>
  <c r="G56"/>
  <c r="C57"/>
  <c r="E57"/>
  <c r="G57"/>
  <c r="C58"/>
  <c r="E58"/>
  <c r="G58"/>
  <c r="C59"/>
  <c r="E59"/>
  <c r="G59"/>
  <c r="C60"/>
  <c r="E60"/>
  <c r="G60"/>
  <c r="B64"/>
  <c r="D64"/>
  <c r="F64"/>
  <c r="B65"/>
  <c r="D65"/>
  <c r="F65"/>
  <c r="B71"/>
  <c r="D71"/>
  <c r="F71"/>
  <c r="B72"/>
  <c r="D72"/>
  <c r="F72"/>
  <c r="B73"/>
  <c r="D73"/>
  <c r="F73"/>
  <c r="B81"/>
  <c r="D81"/>
  <c r="F81"/>
  <c r="B82"/>
  <c r="D82"/>
  <c r="F82"/>
  <c r="B83"/>
  <c r="D83"/>
  <c r="F83"/>
  <c r="B84"/>
  <c r="D84"/>
  <c r="F84"/>
  <c r="B85"/>
  <c r="D85"/>
  <c r="F85"/>
  <c r="B87"/>
  <c r="D87"/>
  <c r="F87"/>
  <c r="B89"/>
  <c r="D89"/>
  <c r="F89"/>
  <c r="B90"/>
  <c r="D90"/>
  <c r="F90"/>
  <c r="B91"/>
  <c r="D91"/>
  <c r="F91"/>
  <c r="C2" i="4"/>
  <c r="D2"/>
  <c r="E2"/>
  <c r="C3"/>
  <c r="D3"/>
  <c r="E3"/>
  <c r="C4"/>
  <c r="D4"/>
  <c r="E4"/>
</calcChain>
</file>

<file path=xl/sharedStrings.xml><?xml version="1.0" encoding="utf-8"?>
<sst xmlns="http://schemas.openxmlformats.org/spreadsheetml/2006/main" count="156" uniqueCount="126">
  <si>
    <t>Ratios de tesorería</t>
  </si>
  <si>
    <t>Coeficiente de tesorería</t>
  </si>
  <si>
    <t>Ratios de estructura financiera</t>
  </si>
  <si>
    <t>Coeficiente de liquidez</t>
  </si>
  <si>
    <t>Coeficiente de solvencia</t>
  </si>
  <si>
    <t>Coeficiente de endeudamiento</t>
  </si>
  <si>
    <t>Cobertura de inmovilizado</t>
  </si>
  <si>
    <t>Ratios operativos</t>
  </si>
  <si>
    <t>Rotación de stocks</t>
  </si>
  <si>
    <t>BAIT</t>
  </si>
  <si>
    <t>BAT</t>
  </si>
  <si>
    <t>Orígenes</t>
  </si>
  <si>
    <t>Aumento de proveedores</t>
  </si>
  <si>
    <t>Aumento de otros acreedores</t>
  </si>
  <si>
    <t>Aumento de tesorería</t>
  </si>
  <si>
    <t>Total Orígenes</t>
  </si>
  <si>
    <t>Aplicaciones</t>
  </si>
  <si>
    <t>Aumento de clientes</t>
  </si>
  <si>
    <t>Aumento de mercancías</t>
  </si>
  <si>
    <t>Aumento de inmovilizado bruto</t>
  </si>
  <si>
    <t>Fondo de maniobra (FM)</t>
  </si>
  <si>
    <t>NOF (contables)</t>
  </si>
  <si>
    <t>Proveedores forzados</t>
  </si>
  <si>
    <t>NOF reales</t>
  </si>
  <si>
    <t>FM</t>
  </si>
  <si>
    <t>Año 2004</t>
  </si>
  <si>
    <t>Año 2005</t>
  </si>
  <si>
    <t>Año 2006</t>
  </si>
  <si>
    <t>Distribuciones Sevilla</t>
  </si>
  <si>
    <t>Cuenta de resultados</t>
  </si>
  <si>
    <t>Crecimiento ventas</t>
  </si>
  <si>
    <t>Beneficio neto</t>
  </si>
  <si>
    <t>Tesorería</t>
  </si>
  <si>
    <t>Clientes</t>
  </si>
  <si>
    <t>Existencias</t>
  </si>
  <si>
    <t>Activo circulante</t>
  </si>
  <si>
    <t>Inmovilizado bruto</t>
  </si>
  <si>
    <t>Activo fijo neto</t>
  </si>
  <si>
    <t>Total activo</t>
  </si>
  <si>
    <t>Proveedores</t>
  </si>
  <si>
    <t>Acreedores</t>
  </si>
  <si>
    <t>Descuento bancario utilizado</t>
  </si>
  <si>
    <t>Total pasivo a corto plazo</t>
  </si>
  <si>
    <t>Capital y reservas</t>
  </si>
  <si>
    <t>Resultados del ejercicio</t>
  </si>
  <si>
    <t>Total recursos propios</t>
  </si>
  <si>
    <t>Ratios</t>
  </si>
  <si>
    <t>Estado de origen y aplicación de fondos</t>
  </si>
  <si>
    <t>Total aplicaciones</t>
  </si>
  <si>
    <t>Cálculo NOF / FM (contables)</t>
  </si>
  <si>
    <t>Cálculo NOF / FM (reales)</t>
  </si>
  <si>
    <t>NOF teóricas</t>
  </si>
  <si>
    <t>Tipo de interés</t>
  </si>
  <si>
    <t>Tipo impositivo</t>
  </si>
  <si>
    <t>Tesorería Mínima (% s/ ventas)</t>
  </si>
  <si>
    <t>Ingresos por ventas</t>
  </si>
  <si>
    <t>Total pasivo</t>
  </si>
  <si>
    <t>Cuadre del balance</t>
  </si>
  <si>
    <t>Total pasivo sin descuento</t>
  </si>
  <si>
    <t>PMP negociado</t>
  </si>
  <si>
    <t>PMP real</t>
  </si>
  <si>
    <t>RNC (Recursos Necesarios Circulante)</t>
    <phoneticPr fontId="0" type="noConversion"/>
  </si>
  <si>
    <t>Saldo de proveedores negociado</t>
  </si>
  <si>
    <t>Cálculo de lo proveedores forzados</t>
  </si>
  <si>
    <t>Datos para la elaboración del balance y la cuenta de resultados</t>
  </si>
  <si>
    <t>Recursos mal gestionados</t>
  </si>
  <si>
    <t>PMC real</t>
  </si>
  <si>
    <t>PMC negociado</t>
  </si>
  <si>
    <t>Saldo de clientes negociado</t>
  </si>
  <si>
    <t>Sobreinversión en clientes</t>
  </si>
  <si>
    <t>Existencias (% s/ ventas)</t>
  </si>
  <si>
    <t>Balance</t>
  </si>
  <si>
    <t>Existecias reales</t>
  </si>
  <si>
    <t>Existencias previstas</t>
  </si>
  <si>
    <t>Mala gestión en compras</t>
  </si>
  <si>
    <t>Cálculo NOF (teóricas)</t>
  </si>
  <si>
    <t>Activo circulante operativo teórico</t>
  </si>
  <si>
    <t>Pasivo circulante teórico</t>
  </si>
  <si>
    <t>Diferencia NOF reales / NOF contables</t>
  </si>
  <si>
    <t>Incremento de NOF por mala gestión</t>
  </si>
  <si>
    <t>FGO</t>
  </si>
  <si>
    <t>Disminución de préstamo</t>
  </si>
  <si>
    <t>Días de cobro de clientes</t>
  </si>
  <si>
    <t>Días de pago a proveedores</t>
  </si>
  <si>
    <t>Materias primas en días de compra</t>
  </si>
  <si>
    <t>Permanencia de materias primas en almacén</t>
  </si>
  <si>
    <t>Productos acabados en días de venta</t>
  </si>
  <si>
    <t>Amortización acumulada</t>
  </si>
  <si>
    <t xml:space="preserve">Saldo de proveedores en contabilidad </t>
  </si>
  <si>
    <t>Saldo de clientes en contabilidad</t>
  </si>
  <si>
    <t>Saldo de existencias en contabilidad</t>
  </si>
  <si>
    <t>Saldo deseable de existencias: 10%s/ ventas</t>
  </si>
  <si>
    <t>Póliza de crédito</t>
  </si>
  <si>
    <t>Tesorería en días de compra</t>
  </si>
  <si>
    <t xml:space="preserve"> + Amortizaciones</t>
  </si>
  <si>
    <t xml:space="preserve"> = FGO</t>
  </si>
  <si>
    <t xml:space="preserve"> - Inversión en NOF</t>
  </si>
  <si>
    <t xml:space="preserve"> = CGO</t>
  </si>
  <si>
    <t xml:space="preserve"> - Inversión Inmovilizado</t>
  </si>
  <si>
    <t xml:space="preserve"> = FCF</t>
  </si>
  <si>
    <t xml:space="preserve"> - Pago de impuestos</t>
  </si>
  <si>
    <t xml:space="preserve"> +/- Variación de deuda</t>
  </si>
  <si>
    <t xml:space="preserve"> - Pago de intereses</t>
  </si>
  <si>
    <t xml:space="preserve"> = FCD</t>
  </si>
  <si>
    <t xml:space="preserve"> = FCA</t>
  </si>
  <si>
    <t>Aumento de descuento y póliza de crédito</t>
  </si>
  <si>
    <t>Estado de cash flow real</t>
  </si>
  <si>
    <t xml:space="preserve"> + BAIT</t>
  </si>
  <si>
    <t>Estado de cash flow si hubiera cumplido mis previsiones</t>
  </si>
  <si>
    <t>Coste de las mercancías vendidas</t>
  </si>
  <si>
    <t>Margen bruto</t>
  </si>
  <si>
    <t>Gastos de personal</t>
  </si>
  <si>
    <t>Amortizaciones Inmovilizado material</t>
  </si>
  <si>
    <t>Otros Gastos de explotación</t>
  </si>
  <si>
    <t>Gastos financieros</t>
  </si>
  <si>
    <t>Impuesto sobre beneficios</t>
  </si>
  <si>
    <t>Compras</t>
  </si>
  <si>
    <t>Activo</t>
  </si>
  <si>
    <t>Pasivo</t>
  </si>
  <si>
    <t>Préstamo a largo</t>
  </si>
  <si>
    <t>Ratios de rentabilidad</t>
  </si>
  <si>
    <t>Margen bruto sobre ventas</t>
  </si>
  <si>
    <t>Beneficio neto sobre ventas</t>
  </si>
  <si>
    <t>RRP promedios (después de impuestos)</t>
  </si>
  <si>
    <t>RRP promedios (antes de impuestos)</t>
  </si>
  <si>
    <t>RAN promedio (antes de impuestos)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</si>
</sst>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0.0%"/>
    <numFmt numFmtId="165" formatCode="#,##0.0000"/>
    <numFmt numFmtId="166" formatCode="0.00_);\(0.00\)"/>
    <numFmt numFmtId="167" formatCode="#,##0.00_ ;\-#,##0.00\ "/>
    <numFmt numFmtId="168" formatCode="#,##0_ ;\-#,##0\ "/>
    <numFmt numFmtId="169" formatCode="0_);\(0\)"/>
  </numFmts>
  <fonts count="17">
    <font>
      <sz val="10"/>
      <name val="Arial"/>
    </font>
    <font>
      <sz val="10"/>
      <name val="Arial"/>
    </font>
    <font>
      <sz val="10"/>
      <name val="Geneva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0"/>
      <color indexed="9"/>
      <name val="Arial"/>
      <family val="2"/>
    </font>
    <font>
      <i/>
      <sz val="10"/>
      <color indexed="9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3" fillId="0" borderId="0" xfId="0" applyFont="1" applyFill="1"/>
    <xf numFmtId="165" fontId="3" fillId="0" borderId="0" xfId="1" applyNumberFormat="1" applyFont="1" applyFill="1"/>
    <xf numFmtId="10" fontId="3" fillId="0" borderId="0" xfId="1" applyNumberFormat="1" applyFont="1" applyFill="1"/>
    <xf numFmtId="43" fontId="3" fillId="0" borderId="0" xfId="1" applyFont="1" applyFill="1"/>
    <xf numFmtId="0" fontId="4" fillId="0" borderId="0" xfId="0" applyFont="1" applyFill="1" applyAlignment="1">
      <alignment horizontal="right"/>
    </xf>
    <xf numFmtId="10" fontId="3" fillId="0" borderId="0" xfId="0" applyNumberFormat="1" applyFont="1" applyFill="1"/>
    <xf numFmtId="9" fontId="3" fillId="0" borderId="0" xfId="3" applyFont="1" applyFill="1"/>
    <xf numFmtId="0" fontId="5" fillId="0" borderId="0" xfId="0" applyFont="1" applyFill="1"/>
    <xf numFmtId="10" fontId="3" fillId="0" borderId="0" xfId="3" applyNumberFormat="1" applyFont="1" applyFill="1"/>
    <xf numFmtId="164" fontId="3" fillId="0" borderId="0" xfId="3" applyNumberFormat="1" applyFont="1" applyFill="1"/>
    <xf numFmtId="43" fontId="3" fillId="0" borderId="0" xfId="1" applyFont="1" applyFill="1" applyAlignment="1">
      <alignment horizontal="centerContinuous"/>
    </xf>
    <xf numFmtId="10" fontId="3" fillId="0" borderId="0" xfId="1" applyNumberFormat="1" applyFont="1" applyFill="1" applyAlignment="1">
      <alignment horizontal="centerContinuous"/>
    </xf>
    <xf numFmtId="164" fontId="3" fillId="0" borderId="0" xfId="1" applyNumberFormat="1" applyFont="1" applyFill="1" applyAlignment="1">
      <alignment horizontal="centerContinuous"/>
    </xf>
    <xf numFmtId="10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3" fillId="0" borderId="0" xfId="0" applyNumberFormat="1" applyFont="1" applyFill="1"/>
    <xf numFmtId="166" fontId="3" fillId="0" borderId="0" xfId="2" applyFont="1" applyFill="1"/>
    <xf numFmtId="10" fontId="3" fillId="0" borderId="0" xfId="2" applyNumberFormat="1" applyFont="1" applyFill="1"/>
    <xf numFmtId="164" fontId="3" fillId="0" borderId="0" xfId="2" applyNumberFormat="1" applyFont="1" applyFill="1"/>
    <xf numFmtId="0" fontId="6" fillId="0" borderId="0" xfId="0" applyFont="1" applyFill="1" applyBorder="1" applyAlignment="1">
      <alignment horizontal="justify"/>
    </xf>
    <xf numFmtId="166" fontId="6" fillId="0" borderId="0" xfId="2" applyFont="1" applyFill="1" applyBorder="1"/>
    <xf numFmtId="10" fontId="6" fillId="0" borderId="0" xfId="2" applyNumberFormat="1" applyFont="1" applyFill="1" applyBorder="1"/>
    <xf numFmtId="164" fontId="6" fillId="0" borderId="0" xfId="2" applyNumberFormat="1" applyFont="1" applyFill="1" applyBorder="1"/>
    <xf numFmtId="0" fontId="4" fillId="0" borderId="0" xfId="0" applyFont="1" applyFill="1"/>
    <xf numFmtId="0" fontId="3" fillId="0" borderId="0" xfId="0" applyFont="1" applyFill="1" applyBorder="1"/>
    <xf numFmtId="3" fontId="4" fillId="0" borderId="0" xfId="1" applyNumberFormat="1" applyFont="1" applyFill="1" applyAlignment="1">
      <alignment horizontal="right"/>
    </xf>
    <xf numFmtId="3" fontId="7" fillId="0" borderId="0" xfId="1" applyNumberFormat="1" applyFont="1" applyFill="1" applyAlignment="1">
      <alignment horizontal="right"/>
    </xf>
    <xf numFmtId="2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Alignment="1">
      <alignment horizontal="centerContinuous"/>
    </xf>
    <xf numFmtId="10" fontId="9" fillId="0" borderId="0" xfId="0" applyNumberFormat="1" applyFont="1" applyFill="1" applyAlignment="1">
      <alignment horizontal="centerContinuous"/>
    </xf>
    <xf numFmtId="164" fontId="9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right"/>
    </xf>
    <xf numFmtId="10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10" fontId="12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0" xfId="2" applyNumberFormat="1" applyFont="1" applyFill="1"/>
    <xf numFmtId="0" fontId="3" fillId="0" borderId="0" xfId="0" applyFont="1" applyFill="1" applyBorder="1" applyAlignment="1">
      <alignment horizontal="justify"/>
    </xf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0" fontId="9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Border="1"/>
    <xf numFmtId="3" fontId="3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/>
    <xf numFmtId="168" fontId="5" fillId="0" borderId="0" xfId="1" applyNumberFormat="1" applyFont="1" applyFill="1" applyBorder="1"/>
    <xf numFmtId="168" fontId="3" fillId="0" borderId="0" xfId="1" applyNumberFormat="1" applyFont="1" applyFill="1" applyBorder="1"/>
    <xf numFmtId="169" fontId="3" fillId="0" borderId="0" xfId="2" applyNumberFormat="1" applyFont="1" applyFill="1" applyBorder="1"/>
    <xf numFmtId="1" fontId="3" fillId="0" borderId="0" xfId="0" applyNumberFormat="1" applyFont="1" applyFill="1" applyBorder="1"/>
    <xf numFmtId="3" fontId="3" fillId="0" borderId="0" xfId="2" applyNumberFormat="1" applyFont="1" applyFill="1"/>
    <xf numFmtId="3" fontId="3" fillId="0" borderId="0" xfId="2" applyNumberFormat="1" applyFont="1" applyFill="1" applyAlignment="1">
      <alignment horizontal="right"/>
    </xf>
    <xf numFmtId="3" fontId="3" fillId="0" borderId="0" xfId="0" applyNumberFormat="1" applyFont="1" applyFill="1"/>
    <xf numFmtId="0" fontId="15" fillId="0" borderId="0" xfId="0" applyFont="1" applyFill="1" applyAlignment="1">
      <alignment horizontal="center"/>
    </xf>
    <xf numFmtId="3" fontId="5" fillId="0" borderId="0" xfId="0" applyNumberFormat="1" applyFont="1" applyFill="1"/>
    <xf numFmtId="0" fontId="11" fillId="2" borderId="0" xfId="0" applyFont="1" applyFill="1"/>
    <xf numFmtId="0" fontId="9" fillId="2" borderId="0" xfId="0" applyFont="1" applyFill="1" applyAlignment="1">
      <alignment horizontal="centerContinuous"/>
    </xf>
    <xf numFmtId="10" fontId="9" fillId="2" borderId="0" xfId="0" applyNumberFormat="1" applyFont="1" applyFill="1" applyAlignment="1">
      <alignment horizontal="centerContinuous"/>
    </xf>
    <xf numFmtId="164" fontId="9" fillId="2" borderId="0" xfId="0" applyNumberFormat="1" applyFont="1" applyFill="1" applyAlignment="1">
      <alignment horizontal="centerContinuous"/>
    </xf>
    <xf numFmtId="0" fontId="15" fillId="0" borderId="0" xfId="0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0" fontId="3" fillId="3" borderId="0" xfId="0" applyFont="1" applyFill="1"/>
    <xf numFmtId="3" fontId="3" fillId="3" borderId="0" xfId="1" applyNumberFormat="1" applyFont="1" applyFill="1" applyBorder="1"/>
    <xf numFmtId="3" fontId="3" fillId="3" borderId="0" xfId="1" applyNumberFormat="1" applyFont="1" applyFill="1" applyBorder="1" applyAlignment="1">
      <alignment horizontal="right"/>
    </xf>
    <xf numFmtId="0" fontId="5" fillId="3" borderId="0" xfId="0" applyFont="1" applyFill="1"/>
    <xf numFmtId="3" fontId="5" fillId="3" borderId="0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3" fontId="3" fillId="3" borderId="1" xfId="1" applyNumberFormat="1" applyFont="1" applyFill="1" applyBorder="1"/>
    <xf numFmtId="3" fontId="3" fillId="0" borderId="1" xfId="1" applyNumberFormat="1" applyFont="1" applyFill="1" applyBorder="1"/>
    <xf numFmtId="3" fontId="5" fillId="3" borderId="1" xfId="1" applyNumberFormat="1" applyFont="1" applyFill="1" applyBorder="1"/>
    <xf numFmtId="0" fontId="15" fillId="0" borderId="2" xfId="0" applyFont="1" applyFill="1" applyBorder="1" applyAlignment="1">
      <alignment horizontal="center"/>
    </xf>
    <xf numFmtId="10" fontId="10" fillId="0" borderId="2" xfId="0" applyNumberFormat="1" applyFont="1" applyFill="1" applyBorder="1" applyAlignment="1">
      <alignment horizontal="right"/>
    </xf>
    <xf numFmtId="164" fontId="3" fillId="3" borderId="3" xfId="3" applyNumberFormat="1" applyFont="1" applyFill="1" applyBorder="1" applyAlignment="1">
      <alignment horizontal="right"/>
    </xf>
    <xf numFmtId="164" fontId="3" fillId="0" borderId="3" xfId="3" applyNumberFormat="1" applyFont="1" applyFill="1" applyBorder="1" applyAlignment="1">
      <alignment horizontal="right"/>
    </xf>
    <xf numFmtId="164" fontId="5" fillId="3" borderId="3" xfId="3" applyNumberFormat="1" applyFont="1" applyFill="1" applyBorder="1" applyAlignment="1">
      <alignment horizontal="right"/>
    </xf>
    <xf numFmtId="164" fontId="10" fillId="0" borderId="2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10" fontId="13" fillId="2" borderId="0" xfId="1" applyNumberFormat="1" applyFont="1" applyFill="1" applyAlignment="1">
      <alignment horizontal="center"/>
    </xf>
    <xf numFmtId="164" fontId="13" fillId="2" borderId="0" xfId="1" applyNumberFormat="1" applyFont="1" applyFill="1" applyAlignment="1">
      <alignment horizontal="center"/>
    </xf>
    <xf numFmtId="164" fontId="3" fillId="0" borderId="2" xfId="3" applyNumberFormat="1" applyFont="1" applyFill="1" applyBorder="1"/>
    <xf numFmtId="168" fontId="3" fillId="0" borderId="1" xfId="1" applyNumberFormat="1" applyFont="1" applyFill="1" applyBorder="1" applyAlignment="1">
      <alignment horizontal="right"/>
    </xf>
    <xf numFmtId="168" fontId="5" fillId="0" borderId="1" xfId="1" applyNumberFormat="1" applyFont="1" applyFill="1" applyBorder="1" applyAlignment="1">
      <alignment horizontal="right"/>
    </xf>
    <xf numFmtId="168" fontId="3" fillId="0" borderId="1" xfId="1" applyNumberFormat="1" applyFont="1" applyFill="1" applyBorder="1"/>
    <xf numFmtId="168" fontId="5" fillId="0" borderId="1" xfId="1" applyNumberFormat="1" applyFont="1" applyFill="1" applyBorder="1"/>
    <xf numFmtId="43" fontId="3" fillId="3" borderId="1" xfId="1" applyFont="1" applyFill="1" applyBorder="1"/>
    <xf numFmtId="43" fontId="3" fillId="3" borderId="0" xfId="1" applyFont="1" applyFill="1"/>
    <xf numFmtId="168" fontId="3" fillId="3" borderId="1" xfId="1" applyNumberFormat="1" applyFont="1" applyFill="1" applyBorder="1" applyAlignment="1">
      <alignment horizontal="right"/>
    </xf>
    <xf numFmtId="164" fontId="3" fillId="3" borderId="2" xfId="3" applyNumberFormat="1" applyFont="1" applyFill="1" applyBorder="1"/>
    <xf numFmtId="168" fontId="3" fillId="3" borderId="0" xfId="1" applyNumberFormat="1" applyFont="1" applyFill="1" applyBorder="1" applyAlignment="1">
      <alignment horizontal="right"/>
    </xf>
    <xf numFmtId="168" fontId="5" fillId="3" borderId="1" xfId="1" applyNumberFormat="1" applyFont="1" applyFill="1" applyBorder="1" applyAlignment="1">
      <alignment horizontal="right"/>
    </xf>
    <xf numFmtId="168" fontId="5" fillId="3" borderId="0" xfId="1" applyNumberFormat="1" applyFont="1" applyFill="1" applyBorder="1"/>
    <xf numFmtId="168" fontId="5" fillId="3" borderId="1" xfId="1" applyNumberFormat="1" applyFont="1" applyFill="1" applyBorder="1"/>
    <xf numFmtId="168" fontId="3" fillId="3" borderId="0" xfId="1" applyNumberFormat="1" applyFont="1" applyFill="1" applyBorder="1"/>
    <xf numFmtId="168" fontId="3" fillId="3" borderId="1" xfId="1" applyNumberFormat="1" applyFont="1" applyFill="1" applyBorder="1"/>
    <xf numFmtId="168" fontId="5" fillId="3" borderId="0" xfId="1" applyNumberFormat="1" applyFont="1" applyFill="1"/>
    <xf numFmtId="168" fontId="3" fillId="3" borderId="1" xfId="0" applyNumberFormat="1" applyFont="1" applyFill="1" applyBorder="1"/>
    <xf numFmtId="164" fontId="3" fillId="3" borderId="2" xfId="0" applyNumberFormat="1" applyFont="1" applyFill="1" applyBorder="1"/>
    <xf numFmtId="168" fontId="3" fillId="3" borderId="0" xfId="0" applyNumberFormat="1" applyFont="1" applyFill="1"/>
    <xf numFmtId="168" fontId="5" fillId="3" borderId="0" xfId="1" applyNumberFormat="1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0" fontId="9" fillId="2" borderId="0" xfId="0" applyNumberFormat="1" applyFont="1" applyFill="1" applyAlignment="1">
      <alignment horizontal="left"/>
    </xf>
    <xf numFmtId="164" fontId="9" fillId="2" borderId="0" xfId="0" applyNumberFormat="1" applyFont="1" applyFill="1" applyAlignment="1">
      <alignment horizontal="left"/>
    </xf>
    <xf numFmtId="10" fontId="16" fillId="0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9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10" fontId="3" fillId="2" borderId="0" xfId="0" applyNumberFormat="1" applyFont="1" applyFill="1"/>
    <xf numFmtId="1" fontId="3" fillId="3" borderId="0" xfId="0" applyNumberFormat="1" applyFont="1" applyFill="1" applyBorder="1"/>
    <xf numFmtId="3" fontId="5" fillId="3" borderId="0" xfId="0" applyNumberFormat="1" applyFont="1" applyFill="1"/>
    <xf numFmtId="3" fontId="3" fillId="3" borderId="0" xfId="0" applyNumberFormat="1" applyFont="1" applyFill="1"/>
    <xf numFmtId="3" fontId="11" fillId="2" borderId="0" xfId="0" applyNumberFormat="1" applyFont="1" applyFill="1"/>
    <xf numFmtId="10" fontId="11" fillId="2" borderId="0" xfId="0" applyNumberFormat="1" applyFont="1" applyFill="1"/>
    <xf numFmtId="164" fontId="11" fillId="2" borderId="0" xfId="0" applyNumberFormat="1" applyFont="1" applyFill="1"/>
    <xf numFmtId="0" fontId="11" fillId="2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right"/>
    </xf>
    <xf numFmtId="1" fontId="3" fillId="3" borderId="0" xfId="1" applyNumberFormat="1" applyFont="1" applyFill="1" applyAlignment="1">
      <alignment horizontal="right"/>
    </xf>
    <xf numFmtId="0" fontId="11" fillId="2" borderId="0" xfId="0" applyFont="1" applyFill="1" applyBorder="1" applyAlignment="1">
      <alignment horizontal="justify"/>
    </xf>
    <xf numFmtId="166" fontId="14" fillId="2" borderId="0" xfId="2" applyFont="1" applyFill="1" applyBorder="1"/>
    <xf numFmtId="10" fontId="14" fillId="2" borderId="0" xfId="2" applyNumberFormat="1" applyFont="1" applyFill="1" applyBorder="1"/>
    <xf numFmtId="164" fontId="14" fillId="2" borderId="0" xfId="2" applyNumberFormat="1" applyFont="1" applyFill="1" applyBorder="1"/>
    <xf numFmtId="10" fontId="3" fillId="3" borderId="0" xfId="3" applyNumberFormat="1" applyFont="1" applyFill="1"/>
    <xf numFmtId="164" fontId="3" fillId="3" borderId="0" xfId="3" applyNumberFormat="1" applyFont="1" applyFill="1"/>
    <xf numFmtId="0" fontId="3" fillId="0" borderId="2" xfId="0" applyFont="1" applyFill="1" applyBorder="1"/>
    <xf numFmtId="0" fontId="3" fillId="3" borderId="2" xfId="0" applyFont="1" applyFill="1" applyBorder="1"/>
    <xf numFmtId="10" fontId="15" fillId="0" borderId="2" xfId="0" applyNumberFormat="1" applyFont="1" applyFill="1" applyBorder="1" applyAlignment="1">
      <alignment horizontal="right"/>
    </xf>
    <xf numFmtId="1" fontId="3" fillId="3" borderId="2" xfId="0" applyNumberFormat="1" applyFont="1" applyFill="1" applyBorder="1"/>
    <xf numFmtId="1" fontId="3" fillId="0" borderId="2" xfId="0" applyNumberFormat="1" applyFont="1" applyFill="1" applyBorder="1"/>
    <xf numFmtId="164" fontId="15" fillId="0" borderId="2" xfId="0" applyNumberFormat="1" applyFont="1" applyFill="1" applyBorder="1" applyAlignment="1">
      <alignment horizontal="right"/>
    </xf>
    <xf numFmtId="10" fontId="3" fillId="3" borderId="2" xfId="0" applyNumberFormat="1" applyFont="1" applyFill="1" applyBorder="1"/>
    <xf numFmtId="10" fontId="3" fillId="0" borderId="2" xfId="0" applyNumberFormat="1" applyFont="1" applyFill="1" applyBorder="1"/>
    <xf numFmtId="0" fontId="16" fillId="0" borderId="2" xfId="0" applyFont="1" applyFill="1" applyBorder="1"/>
    <xf numFmtId="0" fontId="15" fillId="0" borderId="2" xfId="0" applyFont="1" applyFill="1" applyBorder="1"/>
    <xf numFmtId="0" fontId="5" fillId="0" borderId="2" xfId="0" applyFont="1" applyFill="1" applyBorder="1"/>
    <xf numFmtId="0" fontId="5" fillId="3" borderId="2" xfId="0" applyFont="1" applyFill="1" applyBorder="1"/>
    <xf numFmtId="3" fontId="3" fillId="0" borderId="2" xfId="2" applyNumberFormat="1" applyFont="1" applyFill="1" applyBorder="1"/>
    <xf numFmtId="4" fontId="3" fillId="3" borderId="2" xfId="1" applyNumberFormat="1" applyFont="1" applyFill="1" applyBorder="1"/>
    <xf numFmtId="164" fontId="3" fillId="0" borderId="3" xfId="3" applyNumberFormat="1" applyFont="1" applyFill="1" applyBorder="1"/>
    <xf numFmtId="4" fontId="3" fillId="0" borderId="2" xfId="1" applyNumberFormat="1" applyFont="1" applyFill="1" applyBorder="1"/>
    <xf numFmtId="3" fontId="3" fillId="3" borderId="2" xfId="1" applyNumberFormat="1" applyFont="1" applyFill="1" applyBorder="1"/>
    <xf numFmtId="10" fontId="5" fillId="3" borderId="2" xfId="0" applyNumberFormat="1" applyFont="1" applyFill="1" applyBorder="1"/>
    <xf numFmtId="3" fontId="3" fillId="3" borderId="2" xfId="0" applyNumberFormat="1" applyFont="1" applyFill="1" applyBorder="1"/>
    <xf numFmtId="10" fontId="5" fillId="0" borderId="2" xfId="0" applyNumberFormat="1" applyFont="1" applyFill="1" applyBorder="1"/>
    <xf numFmtId="164" fontId="5" fillId="3" borderId="2" xfId="0" applyNumberFormat="1" applyFont="1" applyFill="1" applyBorder="1"/>
    <xf numFmtId="164" fontId="3" fillId="0" borderId="2" xfId="0" applyNumberFormat="1" applyFont="1" applyFill="1" applyBorder="1"/>
    <xf numFmtId="164" fontId="5" fillId="0" borderId="2" xfId="0" applyNumberFormat="1" applyFont="1" applyFill="1" applyBorder="1"/>
    <xf numFmtId="10" fontId="16" fillId="0" borderId="2" xfId="2" applyNumberFormat="1" applyFont="1" applyFill="1" applyBorder="1"/>
    <xf numFmtId="10" fontId="3" fillId="0" borderId="2" xfId="2" applyNumberFormat="1" applyFont="1" applyFill="1" applyBorder="1"/>
    <xf numFmtId="4" fontId="3" fillId="3" borderId="2" xfId="2" applyNumberFormat="1" applyFont="1" applyFill="1" applyBorder="1"/>
    <xf numFmtId="4" fontId="3" fillId="0" borderId="2" xfId="2" applyNumberFormat="1" applyFont="1" applyFill="1" applyBorder="1"/>
    <xf numFmtId="4" fontId="3" fillId="3" borderId="2" xfId="0" applyNumberFormat="1" applyFont="1" applyFill="1" applyBorder="1"/>
    <xf numFmtId="4" fontId="3" fillId="0" borderId="2" xfId="0" applyNumberFormat="1" applyFont="1" applyFill="1" applyBorder="1"/>
    <xf numFmtId="10" fontId="16" fillId="0" borderId="2" xfId="0" applyNumberFormat="1" applyFont="1" applyFill="1" applyBorder="1"/>
    <xf numFmtId="0" fontId="3" fillId="3" borderId="0" xfId="0" quotePrefix="1" applyFont="1" applyFill="1" applyAlignment="1">
      <alignment horizontal="right"/>
    </xf>
    <xf numFmtId="1" fontId="3" fillId="0" borderId="0" xfId="0" applyNumberFormat="1" applyFont="1" applyFill="1"/>
    <xf numFmtId="166" fontId="3" fillId="3" borderId="0" xfId="2" applyFont="1" applyFill="1"/>
    <xf numFmtId="3" fontId="3" fillId="0" borderId="0" xfId="2" applyNumberFormat="1" applyFont="1" applyFill="1" applyAlignment="1"/>
    <xf numFmtId="3" fontId="3" fillId="3" borderId="0" xfId="2" applyNumberFormat="1" applyFont="1" applyFill="1" applyAlignment="1"/>
    <xf numFmtId="0" fontId="4" fillId="0" borderId="2" xfId="0" applyFont="1" applyFill="1" applyBorder="1"/>
    <xf numFmtId="10" fontId="4" fillId="0" borderId="2" xfId="0" applyNumberFormat="1" applyFont="1" applyFill="1" applyBorder="1" applyAlignment="1">
      <alignment horizontal="right"/>
    </xf>
    <xf numFmtId="10" fontId="3" fillId="3" borderId="2" xfId="3" applyNumberFormat="1" applyFont="1" applyFill="1" applyBorder="1"/>
    <xf numFmtId="10" fontId="3" fillId="0" borderId="2" xfId="3" applyNumberFormat="1" applyFont="1" applyFill="1" applyBorder="1"/>
    <xf numFmtId="10" fontId="3" fillId="3" borderId="2" xfId="0" quotePrefix="1" applyNumberFormat="1" applyFont="1" applyFill="1" applyBorder="1" applyAlignment="1">
      <alignment horizontal="right"/>
    </xf>
    <xf numFmtId="10" fontId="3" fillId="3" borderId="2" xfId="2" applyNumberFormat="1" applyFont="1" applyFill="1" applyBorder="1"/>
    <xf numFmtId="3" fontId="3" fillId="3" borderId="2" xfId="2" applyNumberFormat="1" applyFont="1" applyFill="1" applyBorder="1" applyAlignment="1"/>
    <xf numFmtId="3" fontId="3" fillId="0" borderId="2" xfId="2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2" xfId="2" applyNumberFormat="1" applyFont="1" applyFill="1" applyBorder="1"/>
    <xf numFmtId="164" fontId="3" fillId="0" borderId="2" xfId="2" applyNumberFormat="1" applyFont="1" applyFill="1" applyBorder="1"/>
    <xf numFmtId="0" fontId="16" fillId="2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3" fontId="4" fillId="0" borderId="2" xfId="1" applyNumberFormat="1" applyFont="1" applyFill="1" applyBorder="1" applyAlignment="1">
      <alignment horizontal="right"/>
    </xf>
    <xf numFmtId="2" fontId="3" fillId="0" borderId="2" xfId="0" applyNumberFormat="1" applyFont="1" applyFill="1" applyBorder="1"/>
    <xf numFmtId="43" fontId="3" fillId="0" borderId="2" xfId="1" applyFont="1" applyFill="1" applyBorder="1"/>
    <xf numFmtId="2" fontId="3" fillId="3" borderId="2" xfId="0" applyNumberFormat="1" applyFont="1" applyFill="1" applyBorder="1"/>
    <xf numFmtId="0" fontId="3" fillId="0" borderId="2" xfId="0" applyFont="1" applyBorder="1"/>
    <xf numFmtId="167" fontId="5" fillId="3" borderId="2" xfId="1" applyNumberFormat="1" applyFont="1" applyFill="1" applyBorder="1"/>
    <xf numFmtId="164" fontId="3" fillId="3" borderId="3" xfId="3" applyNumberFormat="1" applyFont="1" applyFill="1" applyBorder="1"/>
    <xf numFmtId="164" fontId="5" fillId="3" borderId="3" xfId="3" applyNumberFormat="1" applyFont="1" applyFill="1" applyBorder="1"/>
    <xf numFmtId="164" fontId="5" fillId="0" borderId="3" xfId="3" applyNumberFormat="1" applyFont="1" applyFill="1" applyBorder="1"/>
    <xf numFmtId="164" fontId="3" fillId="0" borderId="3" xfId="1" applyNumberFormat="1" applyFont="1" applyFill="1" applyBorder="1"/>
    <xf numFmtId="164" fontId="3" fillId="3" borderId="3" xfId="0" applyNumberFormat="1" applyFont="1" applyFill="1" applyBorder="1"/>
    <xf numFmtId="164" fontId="3" fillId="0" borderId="3" xfId="1" applyNumberFormat="1" applyFont="1" applyFill="1" applyBorder="1" applyAlignment="1">
      <alignment horizontal="right"/>
    </xf>
    <xf numFmtId="164" fontId="3" fillId="3" borderId="3" xfId="1" applyNumberFormat="1" applyFont="1" applyFill="1" applyBorder="1" applyAlignment="1">
      <alignment horizontal="right"/>
    </xf>
    <xf numFmtId="164" fontId="5" fillId="3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0" fontId="3" fillId="3" borderId="3" xfId="1" applyNumberFormat="1" applyFont="1" applyFill="1" applyBorder="1"/>
    <xf numFmtId="164" fontId="3" fillId="3" borderId="3" xfId="1" applyNumberFormat="1" applyFont="1" applyFill="1" applyBorder="1"/>
    <xf numFmtId="9" fontId="3" fillId="3" borderId="0" xfId="3" applyFont="1" applyFill="1"/>
    <xf numFmtId="168" fontId="5" fillId="3" borderId="1" xfId="2" applyNumberFormat="1" applyFont="1" applyFill="1" applyBorder="1"/>
    <xf numFmtId="164" fontId="5" fillId="3" borderId="3" xfId="1" applyNumberFormat="1" applyFont="1" applyFill="1" applyBorder="1"/>
    <xf numFmtId="168" fontId="5" fillId="3" borderId="0" xfId="2" applyNumberFormat="1" applyFont="1" applyFill="1"/>
    <xf numFmtId="0" fontId="15" fillId="0" borderId="1" xfId="0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1" fontId="3" fillId="0" borderId="1" xfId="0" applyNumberFormat="1" applyFont="1" applyFill="1" applyBorder="1"/>
    <xf numFmtId="1" fontId="3" fillId="3" borderId="1" xfId="0" applyNumberFormat="1" applyFont="1" applyFill="1" applyBorder="1"/>
    <xf numFmtId="43" fontId="3" fillId="3" borderId="2" xfId="1" applyFont="1" applyFill="1" applyBorder="1"/>
    <xf numFmtId="1" fontId="5" fillId="0" borderId="1" xfId="0" applyNumberFormat="1" applyFont="1" applyFill="1" applyBorder="1"/>
    <xf numFmtId="1" fontId="5" fillId="3" borderId="1" xfId="0" applyNumberFormat="1" applyFont="1" applyFill="1" applyBorder="1"/>
    <xf numFmtId="1" fontId="3" fillId="3" borderId="0" xfId="0" applyNumberFormat="1" applyFont="1" applyFill="1"/>
    <xf numFmtId="1" fontId="5" fillId="3" borderId="0" xfId="1" applyNumberFormat="1" applyFont="1" applyFill="1" applyBorder="1"/>
    <xf numFmtId="1" fontId="5" fillId="3" borderId="2" xfId="1" applyNumberFormat="1" applyFont="1" applyFill="1" applyBorder="1"/>
    <xf numFmtId="1" fontId="3" fillId="0" borderId="0" xfId="1" applyNumberFormat="1" applyFont="1" applyFill="1"/>
    <xf numFmtId="1" fontId="3" fillId="0" borderId="2" xfId="1" applyNumberFormat="1" applyFont="1" applyFill="1" applyBorder="1"/>
    <xf numFmtId="1" fontId="5" fillId="0" borderId="0" xfId="0" applyNumberFormat="1" applyFont="1" applyFill="1" applyBorder="1"/>
    <xf numFmtId="1" fontId="5" fillId="0" borderId="2" xfId="0" applyNumberFormat="1" applyFont="1" applyFill="1" applyBorder="1"/>
    <xf numFmtId="1" fontId="9" fillId="0" borderId="0" xfId="0" applyNumberFormat="1" applyFont="1" applyFill="1"/>
    <xf numFmtId="1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1" fontId="3" fillId="3" borderId="2" xfId="1" applyNumberFormat="1" applyFont="1" applyFill="1" applyBorder="1" applyAlignment="1">
      <alignment horizontal="right"/>
    </xf>
    <xf numFmtId="1" fontId="3" fillId="0" borderId="2" xfId="1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right"/>
    </xf>
    <xf numFmtId="9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" fontId="3" fillId="3" borderId="1" xfId="1" applyNumberFormat="1" applyFont="1" applyFill="1" applyBorder="1" applyAlignment="1">
      <alignment horizontal="right"/>
    </xf>
    <xf numFmtId="1" fontId="3" fillId="0" borderId="1" xfId="1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10" fontId="3" fillId="3" borderId="2" xfId="0" applyNumberFormat="1" applyFont="1" applyFill="1" applyBorder="1" applyAlignment="1">
      <alignment horizontal="right"/>
    </xf>
    <xf numFmtId="10" fontId="3" fillId="0" borderId="2" xfId="0" applyNumberFormat="1" applyFont="1" applyFill="1" applyBorder="1" applyAlignment="1">
      <alignment horizontal="left"/>
    </xf>
    <xf numFmtId="10" fontId="3" fillId="0" borderId="2" xfId="0" applyNumberFormat="1" applyFont="1" applyFill="1" applyBorder="1" applyAlignment="1">
      <alignment horizontal="right"/>
    </xf>
    <xf numFmtId="3" fontId="3" fillId="0" borderId="2" xfId="1" applyNumberFormat="1" applyFont="1" applyFill="1" applyBorder="1"/>
    <xf numFmtId="10" fontId="16" fillId="0" borderId="2" xfId="0" applyNumberFormat="1" applyFont="1" applyFill="1" applyBorder="1" applyAlignment="1">
      <alignment horizontal="left"/>
    </xf>
    <xf numFmtId="10" fontId="12" fillId="0" borderId="2" xfId="0" applyNumberFormat="1" applyFont="1" applyFill="1" applyBorder="1" applyAlignment="1">
      <alignment horizontal="left"/>
    </xf>
    <xf numFmtId="10" fontId="3" fillId="3" borderId="2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1" fontId="3" fillId="0" borderId="2" xfId="0" applyNumberFormat="1" applyFont="1" applyBorder="1"/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4">
    <cellStyle name="Millares" xfId="1" builtinId="3"/>
    <cellStyle name="Millares_ciurana balances99" xfId="2"/>
    <cellStyle name="Normal" xfId="0" builtinId="0"/>
    <cellStyle name="Porcentual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0452178078952464E-2"/>
          <c:y val="0.10614525139664806"/>
          <c:w val="0.67336621458775692"/>
          <c:h val="0.72625698324022347"/>
        </c:manualLayout>
      </c:layout>
      <c:lineChart>
        <c:grouping val="stacked"/>
        <c:ser>
          <c:idx val="0"/>
          <c:order val="0"/>
          <c:tx>
            <c:strRef>
              <c:f>Gráfica!$B$3</c:f>
              <c:strCache>
                <c:ptCount val="1"/>
                <c:pt idx="0">
                  <c:v>FM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Gráfica!$C$2:$E$2</c:f>
              <c:strCache>
                <c:ptCount val="3"/>
                <c:pt idx="0">
                  <c:v>Año 2004</c:v>
                </c:pt>
                <c:pt idx="1">
                  <c:v>Año 2005</c:v>
                </c:pt>
                <c:pt idx="2">
                  <c:v>Año 2006</c:v>
                </c:pt>
              </c:strCache>
            </c:strRef>
          </c:cat>
          <c:val>
            <c:numRef>
              <c:f>Gráfica!$C$3:$E$3</c:f>
              <c:numCache>
                <c:formatCode>0</c:formatCode>
                <c:ptCount val="3"/>
                <c:pt idx="0">
                  <c:v>8.9099999999999966</c:v>
                </c:pt>
                <c:pt idx="1">
                  <c:v>15.219999999999999</c:v>
                </c:pt>
                <c:pt idx="2">
                  <c:v>45.620000000000005</c:v>
                </c:pt>
              </c:numCache>
            </c:numRef>
          </c:val>
        </c:ser>
        <c:ser>
          <c:idx val="1"/>
          <c:order val="1"/>
          <c:tx>
            <c:strRef>
              <c:f>Gráfica!$B$4</c:f>
              <c:strCache>
                <c:ptCount val="1"/>
                <c:pt idx="0">
                  <c:v>NOF reales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Gráfica!$C$2:$E$2</c:f>
              <c:strCache>
                <c:ptCount val="3"/>
                <c:pt idx="0">
                  <c:v>Año 2004</c:v>
                </c:pt>
                <c:pt idx="1">
                  <c:v>Año 2005</c:v>
                </c:pt>
                <c:pt idx="2">
                  <c:v>Año 2006</c:v>
                </c:pt>
              </c:strCache>
            </c:strRef>
          </c:cat>
          <c:val>
            <c:numRef>
              <c:f>Gráfica!$C$4:$E$4</c:f>
              <c:numCache>
                <c:formatCode>0</c:formatCode>
                <c:ptCount val="3"/>
                <c:pt idx="0">
                  <c:v>111.10136986301369</c:v>
                </c:pt>
                <c:pt idx="1">
                  <c:v>214.76712328767121</c:v>
                </c:pt>
                <c:pt idx="2">
                  <c:v>311.28876712328764</c:v>
                </c:pt>
              </c:numCache>
            </c:numRef>
          </c:val>
        </c:ser>
        <c:marker val="1"/>
        <c:axId val="34052352"/>
        <c:axId val="34070912"/>
      </c:lineChart>
      <c:catAx>
        <c:axId val="34052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70912"/>
        <c:crosses val="autoZero"/>
        <c:auto val="1"/>
        <c:lblAlgn val="ctr"/>
        <c:lblOffset val="100"/>
        <c:tickLblSkip val="1"/>
        <c:tickMarkSkip val="1"/>
      </c:catAx>
      <c:valAx>
        <c:axId val="34070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5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347024479082971"/>
          <c:y val="0.39921031610179158"/>
          <c:w val="0.9857153570089453"/>
          <c:h val="0.529645513678379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123825</xdr:rowOff>
    </xdr:from>
    <xdr:to>
      <xdr:col>6</xdr:col>
      <xdr:colOff>695325</xdr:colOff>
      <xdr:row>15</xdr:row>
      <xdr:rowOff>104775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5"/>
  <sheetViews>
    <sheetView tabSelected="1" topLeftCell="A183" zoomScale="130" workbookViewId="0">
      <selection activeCell="A205" sqref="A205"/>
    </sheetView>
  </sheetViews>
  <sheetFormatPr baseColWidth="10" defaultRowHeight="12.75" outlineLevelRow="1"/>
  <cols>
    <col min="1" max="1" width="40.28515625" style="1" customWidth="1"/>
    <col min="2" max="2" width="11.42578125" style="1"/>
    <col min="3" max="3" width="7.7109375" style="1" customWidth="1"/>
    <col min="4" max="4" width="11.42578125" style="1"/>
    <col min="5" max="5" width="7.7109375" style="1" customWidth="1"/>
    <col min="6" max="6" width="11.42578125" style="1"/>
    <col min="7" max="7" width="7.7109375" style="1" customWidth="1"/>
    <col min="8" max="16384" width="11.42578125" style="1"/>
  </cols>
  <sheetData>
    <row r="1" spans="1:7">
      <c r="A1" s="111" t="s">
        <v>28</v>
      </c>
      <c r="B1" s="38"/>
      <c r="C1" s="39"/>
      <c r="D1" s="38"/>
      <c r="E1" s="40"/>
      <c r="F1" s="38"/>
      <c r="G1" s="39"/>
    </row>
    <row r="2" spans="1:7">
      <c r="A2" s="37"/>
      <c r="B2" s="38"/>
      <c r="C2" s="39"/>
      <c r="D2" s="38"/>
      <c r="E2" s="40"/>
      <c r="F2" s="38"/>
      <c r="G2" s="39"/>
    </row>
    <row r="3" spans="1:7">
      <c r="A3" s="112" t="s">
        <v>64</v>
      </c>
      <c r="B3" s="113"/>
      <c r="C3" s="114"/>
      <c r="D3" s="113"/>
      <c r="E3" s="115"/>
      <c r="F3" s="113"/>
      <c r="G3" s="114"/>
    </row>
    <row r="4" spans="1:7">
      <c r="A4" s="37"/>
      <c r="B4" s="38"/>
      <c r="C4" s="39"/>
      <c r="D4" s="38"/>
      <c r="E4" s="40"/>
      <c r="F4" s="38"/>
      <c r="G4" s="39"/>
    </row>
    <row r="5" spans="1:7" outlineLevel="1">
      <c r="A5" s="37"/>
      <c r="B5" s="207" t="s">
        <v>25</v>
      </c>
      <c r="C5" s="139"/>
      <c r="D5" s="69" t="s">
        <v>26</v>
      </c>
      <c r="E5" s="70"/>
      <c r="F5" s="207" t="s">
        <v>27</v>
      </c>
      <c r="G5" s="240"/>
    </row>
    <row r="6" spans="1:7" outlineLevel="1">
      <c r="A6" s="37"/>
      <c r="B6" s="78"/>
      <c r="C6" s="83"/>
      <c r="D6" s="34"/>
      <c r="E6" s="36"/>
      <c r="F6" s="78"/>
      <c r="G6" s="241"/>
    </row>
    <row r="7" spans="1:7" outlineLevel="1">
      <c r="A7" s="117" t="s">
        <v>30</v>
      </c>
      <c r="B7" s="229"/>
      <c r="C7" s="236"/>
      <c r="D7" s="118">
        <v>0.4</v>
      </c>
      <c r="E7" s="119"/>
      <c r="F7" s="231">
        <v>0.35</v>
      </c>
      <c r="G7" s="242"/>
    </row>
    <row r="8" spans="1:7" outlineLevel="1">
      <c r="A8" s="41" t="s">
        <v>52</v>
      </c>
      <c r="B8" s="230">
        <v>0.05</v>
      </c>
      <c r="C8" s="237"/>
      <c r="D8" s="47">
        <v>5.5E-2</v>
      </c>
      <c r="E8" s="48"/>
      <c r="F8" s="230">
        <v>0.06</v>
      </c>
      <c r="G8" s="237"/>
    </row>
    <row r="9" spans="1:7" outlineLevel="1">
      <c r="A9" s="117" t="s">
        <v>53</v>
      </c>
      <c r="B9" s="231">
        <v>0.35</v>
      </c>
      <c r="C9" s="236"/>
      <c r="D9" s="118">
        <v>0.35</v>
      </c>
      <c r="E9" s="119"/>
      <c r="F9" s="231">
        <v>0.35</v>
      </c>
      <c r="G9" s="242"/>
    </row>
    <row r="10" spans="1:7" outlineLevel="1">
      <c r="A10" s="41" t="s">
        <v>67</v>
      </c>
      <c r="B10" s="232">
        <v>30</v>
      </c>
      <c r="C10" s="225"/>
      <c r="D10" s="129">
        <v>30</v>
      </c>
      <c r="E10" s="129"/>
      <c r="F10" s="232">
        <v>30</v>
      </c>
      <c r="G10" s="243"/>
    </row>
    <row r="11" spans="1:7" outlineLevel="1">
      <c r="A11" s="117" t="s">
        <v>66</v>
      </c>
      <c r="B11" s="233">
        <v>30</v>
      </c>
      <c r="C11" s="226"/>
      <c r="D11" s="130">
        <v>40</v>
      </c>
      <c r="E11" s="130"/>
      <c r="F11" s="233">
        <v>50</v>
      </c>
      <c r="G11" s="242"/>
    </row>
    <row r="12" spans="1:7" outlineLevel="1">
      <c r="A12" s="41" t="s">
        <v>59</v>
      </c>
      <c r="B12" s="234">
        <v>30</v>
      </c>
      <c r="C12" s="227"/>
      <c r="D12" s="50">
        <v>30</v>
      </c>
      <c r="E12" s="50"/>
      <c r="F12" s="234">
        <v>30</v>
      </c>
      <c r="G12" s="237"/>
    </row>
    <row r="13" spans="1:7" outlineLevel="1">
      <c r="A13" s="117" t="s">
        <v>60</v>
      </c>
      <c r="B13" s="235">
        <v>40</v>
      </c>
      <c r="C13" s="228"/>
      <c r="D13" s="120">
        <v>50</v>
      </c>
      <c r="E13" s="120"/>
      <c r="F13" s="235">
        <v>60</v>
      </c>
      <c r="G13" s="242"/>
    </row>
    <row r="14" spans="1:7" outlineLevel="1">
      <c r="A14" s="41" t="s">
        <v>54</v>
      </c>
      <c r="B14" s="230">
        <v>0.01</v>
      </c>
      <c r="C14" s="238"/>
      <c r="D14" s="49">
        <v>0.01</v>
      </c>
      <c r="E14" s="47"/>
      <c r="F14" s="230">
        <v>0.01</v>
      </c>
      <c r="G14" s="237"/>
    </row>
    <row r="15" spans="1:7" outlineLevel="1">
      <c r="A15" s="117" t="s">
        <v>70</v>
      </c>
      <c r="B15" s="231">
        <v>0.12</v>
      </c>
      <c r="C15" s="236"/>
      <c r="D15" s="118">
        <v>0.15</v>
      </c>
      <c r="E15" s="119"/>
      <c r="F15" s="231">
        <v>0.15</v>
      </c>
      <c r="G15" s="242"/>
    </row>
    <row r="16" spans="1:7" outlineLevel="1">
      <c r="A16" s="26" t="s">
        <v>116</v>
      </c>
      <c r="B16" s="80">
        <f>-B24+B43</f>
        <v>820</v>
      </c>
      <c r="C16" s="239"/>
      <c r="D16" s="51">
        <f>-D24-B43+D43</f>
        <v>1090</v>
      </c>
      <c r="E16" s="51"/>
      <c r="F16" s="80">
        <f>-F24-D43+F43</f>
        <v>1423.5</v>
      </c>
      <c r="G16" s="152"/>
    </row>
    <row r="17" spans="1:7" outlineLevel="1">
      <c r="A17" s="37"/>
      <c r="B17" s="38"/>
      <c r="C17" s="39"/>
      <c r="D17" s="38"/>
      <c r="E17" s="40"/>
      <c r="F17" s="38"/>
      <c r="G17" s="39"/>
    </row>
    <row r="18" spans="1:7">
      <c r="A18" s="2"/>
      <c r="B18" s="3"/>
      <c r="C18" s="4"/>
      <c r="D18" s="5"/>
      <c r="E18" s="5"/>
      <c r="F18" s="5"/>
      <c r="G18" s="5"/>
    </row>
    <row r="19" spans="1:7">
      <c r="A19" s="65" t="s">
        <v>29</v>
      </c>
      <c r="B19" s="66"/>
      <c r="C19" s="67"/>
      <c r="D19" s="66"/>
      <c r="E19" s="68"/>
      <c r="F19" s="66"/>
      <c r="G19" s="67"/>
    </row>
    <row r="20" spans="1:7" s="2" customFormat="1">
      <c r="A20" s="30"/>
      <c r="B20" s="31"/>
      <c r="C20" s="32"/>
      <c r="D20" s="31"/>
      <c r="E20" s="33"/>
      <c r="F20" s="31"/>
      <c r="G20" s="32"/>
    </row>
    <row r="21" spans="1:7" outlineLevel="1">
      <c r="A21" s="2"/>
      <c r="B21" s="247" t="s">
        <v>25</v>
      </c>
      <c r="C21" s="248"/>
      <c r="D21" s="247" t="s">
        <v>26</v>
      </c>
      <c r="E21" s="248"/>
      <c r="F21" s="247" t="s">
        <v>27</v>
      </c>
      <c r="G21" s="248"/>
    </row>
    <row r="22" spans="1:7" outlineLevel="1">
      <c r="A22" s="2"/>
      <c r="B22" s="78"/>
      <c r="C22" s="83"/>
      <c r="D22" s="34"/>
      <c r="E22" s="87"/>
      <c r="F22" s="34"/>
      <c r="G22" s="83"/>
    </row>
    <row r="23" spans="1:7" outlineLevel="1">
      <c r="A23" s="71" t="s">
        <v>55</v>
      </c>
      <c r="B23" s="79">
        <v>1000</v>
      </c>
      <c r="C23" s="84">
        <f t="shared" ref="C23:C33" si="0">+B23/B$23</f>
        <v>1</v>
      </c>
      <c r="D23" s="73">
        <f>B23*(1+D7)</f>
        <v>1400</v>
      </c>
      <c r="E23" s="84">
        <f t="shared" ref="E23:E33" si="1">+D23/D$23</f>
        <v>1</v>
      </c>
      <c r="F23" s="73">
        <f>D23*(1+F7)</f>
        <v>1890.0000000000002</v>
      </c>
      <c r="G23" s="84">
        <f t="shared" ref="G23:G33" si="2">+F23/F$23</f>
        <v>1</v>
      </c>
    </row>
    <row r="24" spans="1:7" outlineLevel="1">
      <c r="A24" s="2" t="s">
        <v>109</v>
      </c>
      <c r="B24" s="80">
        <v>-700</v>
      </c>
      <c r="C24" s="85">
        <f t="shared" si="0"/>
        <v>-0.7</v>
      </c>
      <c r="D24" s="52">
        <v>-1000</v>
      </c>
      <c r="E24" s="85">
        <f t="shared" si="1"/>
        <v>-0.7142857142857143</v>
      </c>
      <c r="F24" s="52">
        <v>-1350</v>
      </c>
      <c r="G24" s="85">
        <f t="shared" si="2"/>
        <v>-0.71428571428571419</v>
      </c>
    </row>
    <row r="25" spans="1:7" outlineLevel="1">
      <c r="A25" s="74" t="s">
        <v>110</v>
      </c>
      <c r="B25" s="81">
        <f>SUM(B23:B24)</f>
        <v>300</v>
      </c>
      <c r="C25" s="86">
        <f t="shared" si="0"/>
        <v>0.3</v>
      </c>
      <c r="D25" s="75">
        <f>SUM(D23:D24)</f>
        <v>400</v>
      </c>
      <c r="E25" s="86">
        <f t="shared" si="1"/>
        <v>0.2857142857142857</v>
      </c>
      <c r="F25" s="75">
        <f>SUM(F23:F24)</f>
        <v>540.00000000000023</v>
      </c>
      <c r="G25" s="86">
        <f t="shared" si="2"/>
        <v>0.28571428571428581</v>
      </c>
    </row>
    <row r="26" spans="1:7" outlineLevel="1">
      <c r="A26" s="2" t="s">
        <v>111</v>
      </c>
      <c r="B26" s="80">
        <v>-200</v>
      </c>
      <c r="C26" s="85">
        <f t="shared" si="0"/>
        <v>-0.2</v>
      </c>
      <c r="D26" s="52">
        <v>-275</v>
      </c>
      <c r="E26" s="85">
        <f t="shared" si="1"/>
        <v>-0.19642857142857142</v>
      </c>
      <c r="F26" s="52">
        <v>-375</v>
      </c>
      <c r="G26" s="85">
        <f t="shared" si="2"/>
        <v>-0.1984126984126984</v>
      </c>
    </row>
    <row r="27" spans="1:7" outlineLevel="1">
      <c r="A27" s="71" t="s">
        <v>112</v>
      </c>
      <c r="B27" s="79">
        <v>-2</v>
      </c>
      <c r="C27" s="84">
        <f t="shared" si="0"/>
        <v>-2E-3</v>
      </c>
      <c r="D27" s="73">
        <v>-6</v>
      </c>
      <c r="E27" s="84">
        <f t="shared" si="1"/>
        <v>-4.2857142857142859E-3</v>
      </c>
      <c r="F27" s="73">
        <v>-8</v>
      </c>
      <c r="G27" s="84">
        <f t="shared" si="2"/>
        <v>-4.2328042328042322E-3</v>
      </c>
    </row>
    <row r="28" spans="1:7" outlineLevel="1">
      <c r="A28" s="2" t="s">
        <v>113</v>
      </c>
      <c r="B28" s="80">
        <v>-50</v>
      </c>
      <c r="C28" s="85">
        <f t="shared" si="0"/>
        <v>-0.05</v>
      </c>
      <c r="D28" s="52">
        <v>-60</v>
      </c>
      <c r="E28" s="85">
        <f t="shared" si="1"/>
        <v>-4.2857142857142858E-2</v>
      </c>
      <c r="F28" s="52">
        <v>-90</v>
      </c>
      <c r="G28" s="85">
        <f t="shared" si="2"/>
        <v>-4.7619047619047616E-2</v>
      </c>
    </row>
    <row r="29" spans="1:7" outlineLevel="1">
      <c r="A29" s="74" t="s">
        <v>9</v>
      </c>
      <c r="B29" s="81">
        <f>SUM(B25:B28)</f>
        <v>48</v>
      </c>
      <c r="C29" s="86">
        <f t="shared" si="0"/>
        <v>4.8000000000000001E-2</v>
      </c>
      <c r="D29" s="75">
        <f>SUM(D25:D28)</f>
        <v>59</v>
      </c>
      <c r="E29" s="86">
        <f t="shared" si="1"/>
        <v>4.2142857142857142E-2</v>
      </c>
      <c r="F29" s="75">
        <f>SUM(F25:F28)</f>
        <v>67.000000000000227</v>
      </c>
      <c r="G29" s="86">
        <f t="shared" si="2"/>
        <v>3.5449735449735564E-2</v>
      </c>
    </row>
    <row r="30" spans="1:7" outlineLevel="1">
      <c r="A30" s="2" t="s">
        <v>114</v>
      </c>
      <c r="B30" s="80">
        <f>-(B56+B53+B54)*B8</f>
        <v>-6.6000000000000005</v>
      </c>
      <c r="C30" s="85">
        <f t="shared" si="0"/>
        <v>-6.6000000000000008E-3</v>
      </c>
      <c r="D30" s="80">
        <f>-(D56+D53+D54)*D8</f>
        <v>-12.375</v>
      </c>
      <c r="E30" s="85">
        <f t="shared" si="1"/>
        <v>-8.8392857142857145E-3</v>
      </c>
      <c r="F30" s="80">
        <f>-(F56+F53+F54)*F8</f>
        <v>-17.16</v>
      </c>
      <c r="G30" s="85">
        <f t="shared" si="2"/>
        <v>-9.0793650793650777E-3</v>
      </c>
    </row>
    <row r="31" spans="1:7" outlineLevel="1">
      <c r="A31" s="74" t="s">
        <v>10</v>
      </c>
      <c r="B31" s="81">
        <f>SUM(B29:B30)</f>
        <v>41.4</v>
      </c>
      <c r="C31" s="86">
        <f t="shared" si="0"/>
        <v>4.1399999999999999E-2</v>
      </c>
      <c r="D31" s="75">
        <f>SUM(D29:D30)</f>
        <v>46.625</v>
      </c>
      <c r="E31" s="86">
        <f t="shared" si="1"/>
        <v>3.3303571428571425E-2</v>
      </c>
      <c r="F31" s="75">
        <f>SUM(F29:F30)</f>
        <v>49.840000000000231</v>
      </c>
      <c r="G31" s="86">
        <f t="shared" si="2"/>
        <v>2.6370370370370488E-2</v>
      </c>
    </row>
    <row r="32" spans="1:7" outlineLevel="1">
      <c r="A32" s="2" t="s">
        <v>115</v>
      </c>
      <c r="B32" s="80">
        <f>-B31*B9</f>
        <v>-14.489999999999998</v>
      </c>
      <c r="C32" s="85">
        <f t="shared" si="0"/>
        <v>-1.4489999999999998E-2</v>
      </c>
      <c r="D32" s="51">
        <f>-D31*D9</f>
        <v>-16.318749999999998</v>
      </c>
      <c r="E32" s="85">
        <f t="shared" si="1"/>
        <v>-1.1656249999999998E-2</v>
      </c>
      <c r="F32" s="51">
        <f>-F31*F9</f>
        <v>-17.444000000000081</v>
      </c>
      <c r="G32" s="85">
        <f t="shared" si="2"/>
        <v>-9.2296296296296709E-3</v>
      </c>
    </row>
    <row r="33" spans="1:7" outlineLevel="1">
      <c r="A33" s="76" t="s">
        <v>31</v>
      </c>
      <c r="B33" s="81">
        <f>SUM(B31:B32)</f>
        <v>26.91</v>
      </c>
      <c r="C33" s="84">
        <f t="shared" si="0"/>
        <v>2.691E-2</v>
      </c>
      <c r="D33" s="75">
        <f>SUM(D31:D32)</f>
        <v>30.306250000000002</v>
      </c>
      <c r="E33" s="84">
        <f t="shared" si="1"/>
        <v>2.1647321428571429E-2</v>
      </c>
      <c r="F33" s="75">
        <f>SUM(F31:F32)</f>
        <v>32.39600000000015</v>
      </c>
      <c r="G33" s="84">
        <f t="shared" si="2"/>
        <v>1.7140740740740817E-2</v>
      </c>
    </row>
    <row r="34" spans="1:7" outlineLevel="1">
      <c r="A34" s="2"/>
      <c r="B34" s="8"/>
      <c r="C34" s="10"/>
      <c r="D34" s="5"/>
      <c r="E34" s="11"/>
      <c r="F34" s="8"/>
      <c r="G34" s="10"/>
    </row>
    <row r="35" spans="1:7">
      <c r="A35" s="2"/>
      <c r="B35" s="12"/>
      <c r="C35" s="13"/>
      <c r="D35" s="12"/>
      <c r="E35" s="14"/>
      <c r="F35" s="12"/>
      <c r="G35" s="13"/>
    </row>
    <row r="36" spans="1:7">
      <c r="A36" s="65" t="s">
        <v>71</v>
      </c>
      <c r="B36" s="88"/>
      <c r="C36" s="89"/>
      <c r="D36" s="88"/>
      <c r="E36" s="90"/>
      <c r="F36" s="88"/>
      <c r="G36" s="89"/>
    </row>
    <row r="37" spans="1:7">
      <c r="A37" s="9"/>
      <c r="B37" s="6"/>
      <c r="C37" s="15"/>
      <c r="D37" s="6"/>
      <c r="E37" s="16"/>
      <c r="F37" s="6"/>
      <c r="G37" s="15"/>
    </row>
    <row r="38" spans="1:7" outlineLevel="1">
      <c r="A38" s="2"/>
      <c r="B38" s="247" t="s">
        <v>25</v>
      </c>
      <c r="C38" s="248"/>
      <c r="D38" s="249" t="s">
        <v>26</v>
      </c>
      <c r="E38" s="249"/>
      <c r="F38" s="247" t="s">
        <v>27</v>
      </c>
      <c r="G38" s="248"/>
    </row>
    <row r="39" spans="1:7" outlineLevel="1">
      <c r="A39" s="2"/>
      <c r="B39" s="77"/>
      <c r="C39" s="82"/>
      <c r="D39" s="63"/>
      <c r="E39" s="63"/>
      <c r="F39" s="77"/>
      <c r="G39" s="82"/>
    </row>
    <row r="40" spans="1:7" outlineLevel="1">
      <c r="A40" s="74" t="s">
        <v>117</v>
      </c>
      <c r="B40" s="96"/>
      <c r="C40" s="201"/>
      <c r="D40" s="97"/>
      <c r="E40" s="202"/>
      <c r="F40" s="96"/>
      <c r="G40" s="201"/>
    </row>
    <row r="41" spans="1:7" outlineLevel="1">
      <c r="A41" s="2" t="s">
        <v>32</v>
      </c>
      <c r="B41" s="92">
        <f>B14*B23</f>
        <v>10</v>
      </c>
      <c r="C41" s="151">
        <f t="shared" ref="C41:C48" si="3">+B41/B$48</f>
        <v>3.0926961531943735E-2</v>
      </c>
      <c r="D41" s="53">
        <f>D14*D23</f>
        <v>14</v>
      </c>
      <c r="E41" s="151">
        <f t="shared" ref="E41:E48" si="4">+D41/D$48</f>
        <v>2.6976375874356608E-2</v>
      </c>
      <c r="F41" s="92">
        <f>F14*F23</f>
        <v>18.900000000000002</v>
      </c>
      <c r="G41" s="151">
        <f t="shared" ref="G41:G48" si="5">+F41/F$48</f>
        <v>2.6369808031925877E-2</v>
      </c>
    </row>
    <row r="42" spans="1:7" outlineLevel="1">
      <c r="A42" s="71" t="s">
        <v>33</v>
      </c>
      <c r="B42" s="98">
        <f>((B23/365)*B11)*1.16</f>
        <v>95.342465753424648</v>
      </c>
      <c r="C42" s="192">
        <f t="shared" si="3"/>
        <v>0.2948652770716827</v>
      </c>
      <c r="D42" s="98">
        <f>((D23/365)*D11)*1.16</f>
        <v>177.972602739726</v>
      </c>
      <c r="E42" s="192">
        <f t="shared" si="4"/>
        <v>0.34293255906031411</v>
      </c>
      <c r="F42" s="98">
        <f>((F23/365)*F11)*1.16</f>
        <v>300.32876712328766</v>
      </c>
      <c r="G42" s="192">
        <f t="shared" si="5"/>
        <v>0.41902708653471249</v>
      </c>
    </row>
    <row r="43" spans="1:7" outlineLevel="1">
      <c r="A43" s="2" t="s">
        <v>34</v>
      </c>
      <c r="B43" s="92">
        <f>B15*B23</f>
        <v>120</v>
      </c>
      <c r="C43" s="151">
        <f t="shared" si="3"/>
        <v>0.37112353838332485</v>
      </c>
      <c r="D43" s="53">
        <f>D15*D23</f>
        <v>210</v>
      </c>
      <c r="E43" s="151">
        <f t="shared" si="4"/>
        <v>0.40464563811534915</v>
      </c>
      <c r="F43" s="92">
        <f>F15*F23</f>
        <v>283.5</v>
      </c>
      <c r="G43" s="151">
        <f t="shared" si="5"/>
        <v>0.39554712047888813</v>
      </c>
    </row>
    <row r="44" spans="1:7" outlineLevel="1">
      <c r="A44" s="74" t="s">
        <v>35</v>
      </c>
      <c r="B44" s="101">
        <f>SUM(B41:B43)</f>
        <v>225.34246575342465</v>
      </c>
      <c r="C44" s="193">
        <f t="shared" si="3"/>
        <v>0.69691577698695129</v>
      </c>
      <c r="D44" s="102">
        <f>SUM(D41:D43)</f>
        <v>401.97260273972597</v>
      </c>
      <c r="E44" s="193">
        <f t="shared" si="4"/>
        <v>0.77455457305001973</v>
      </c>
      <c r="F44" s="103">
        <f>SUM(F41:F43)</f>
        <v>602.72876712328764</v>
      </c>
      <c r="G44" s="193">
        <f t="shared" si="5"/>
        <v>0.84094401504552652</v>
      </c>
    </row>
    <row r="45" spans="1:7" outlineLevel="1">
      <c r="A45" s="2" t="s">
        <v>36</v>
      </c>
      <c r="B45" s="92">
        <v>100</v>
      </c>
      <c r="C45" s="151">
        <f t="shared" si="3"/>
        <v>0.30926961531943736</v>
      </c>
      <c r="D45" s="57">
        <f>+B45+25</f>
        <v>125</v>
      </c>
      <c r="E45" s="151">
        <f t="shared" si="4"/>
        <v>0.240860498878184</v>
      </c>
      <c r="F45" s="94">
        <f>+D45+5</f>
        <v>130</v>
      </c>
      <c r="G45" s="151">
        <f t="shared" si="5"/>
        <v>0.1813796319656277</v>
      </c>
    </row>
    <row r="46" spans="1:7" outlineLevel="1">
      <c r="A46" s="71" t="s">
        <v>87</v>
      </c>
      <c r="B46" s="98">
        <v>-2</v>
      </c>
      <c r="C46" s="192">
        <f t="shared" si="3"/>
        <v>-6.1853923063887473E-3</v>
      </c>
      <c r="D46" s="104">
        <f>D27+B46</f>
        <v>-8</v>
      </c>
      <c r="E46" s="192">
        <f t="shared" si="4"/>
        <v>-1.5415071928203777E-2</v>
      </c>
      <c r="F46" s="105">
        <f>F27+D46</f>
        <v>-16</v>
      </c>
      <c r="G46" s="192">
        <f t="shared" si="5"/>
        <v>-2.232364701115418E-2</v>
      </c>
    </row>
    <row r="47" spans="1:7" outlineLevel="1">
      <c r="A47" s="9" t="s">
        <v>37</v>
      </c>
      <c r="B47" s="93">
        <f>SUM(B45:B46)</f>
        <v>98</v>
      </c>
      <c r="C47" s="194">
        <f t="shared" si="3"/>
        <v>0.3030842230130486</v>
      </c>
      <c r="D47" s="56">
        <f>SUM(D45:D46)</f>
        <v>117</v>
      </c>
      <c r="E47" s="194">
        <f t="shared" si="4"/>
        <v>0.22544542694998024</v>
      </c>
      <c r="F47" s="95">
        <f>SUM(F45:F46)</f>
        <v>114</v>
      </c>
      <c r="G47" s="194">
        <f t="shared" si="5"/>
        <v>0.15905598495447354</v>
      </c>
    </row>
    <row r="48" spans="1:7" outlineLevel="1">
      <c r="A48" s="74" t="s">
        <v>38</v>
      </c>
      <c r="B48" s="101">
        <f>B44+B47</f>
        <v>323.34246575342468</v>
      </c>
      <c r="C48" s="193">
        <f t="shared" si="3"/>
        <v>1</v>
      </c>
      <c r="D48" s="106">
        <f>D44+D47</f>
        <v>518.97260273972597</v>
      </c>
      <c r="E48" s="193">
        <f t="shared" si="4"/>
        <v>1</v>
      </c>
      <c r="F48" s="103">
        <f>F44+F47</f>
        <v>716.72876712328764</v>
      </c>
      <c r="G48" s="193">
        <f t="shared" si="5"/>
        <v>1</v>
      </c>
    </row>
    <row r="49" spans="1:7" outlineLevel="1">
      <c r="A49" s="5"/>
      <c r="B49" s="94"/>
      <c r="C49" s="195"/>
      <c r="D49" s="55"/>
      <c r="E49" s="195"/>
      <c r="F49" s="94"/>
      <c r="G49" s="195"/>
    </row>
    <row r="50" spans="1:7" outlineLevel="1">
      <c r="A50" s="74" t="s">
        <v>118</v>
      </c>
      <c r="B50" s="107"/>
      <c r="C50" s="196"/>
      <c r="D50" s="109"/>
      <c r="E50" s="196"/>
      <c r="F50" s="107"/>
      <c r="G50" s="196"/>
    </row>
    <row r="51" spans="1:7" outlineLevel="1">
      <c r="A51" s="2" t="s">
        <v>39</v>
      </c>
      <c r="B51" s="92">
        <f>((B16/365)*B13)*1.16</f>
        <v>104.24109589041096</v>
      </c>
      <c r="C51" s="197">
        <f t="shared" ref="C51:C60" si="6">+B51/B$60</f>
        <v>0.32257695306025469</v>
      </c>
      <c r="D51" s="53">
        <f>((D16/365)*D13)*1.16</f>
        <v>173.20547945205476</v>
      </c>
      <c r="E51" s="197">
        <f t="shared" ref="E51:E60" si="7">+D51/D$60</f>
        <v>0.33345587828069256</v>
      </c>
      <c r="F51" s="92">
        <f>((F16/365)*F13)*1.16</f>
        <v>271.44</v>
      </c>
      <c r="G51" s="197">
        <f t="shared" ref="G51:G60" si="8">+F51/F$60</f>
        <v>0.37854572839092959</v>
      </c>
    </row>
    <row r="52" spans="1:7" outlineLevel="1">
      <c r="A52" s="71" t="s">
        <v>40</v>
      </c>
      <c r="B52" s="98">
        <v>10</v>
      </c>
      <c r="C52" s="198">
        <f t="shared" si="6"/>
        <v>3.0945276457893443E-2</v>
      </c>
      <c r="D52" s="100">
        <v>14</v>
      </c>
      <c r="E52" s="198">
        <f t="shared" si="7"/>
        <v>2.6952855710445103E-2</v>
      </c>
      <c r="F52" s="98">
        <v>20</v>
      </c>
      <c r="G52" s="198">
        <f t="shared" si="8"/>
        <v>2.7891668758541821E-2</v>
      </c>
    </row>
    <row r="53" spans="1:7" outlineLevel="1">
      <c r="A53" s="2" t="s">
        <v>41</v>
      </c>
      <c r="B53" s="92">
        <v>78</v>
      </c>
      <c r="C53" s="197">
        <f t="shared" si="6"/>
        <v>0.24137315637156884</v>
      </c>
      <c r="D53" s="53">
        <v>130</v>
      </c>
      <c r="E53" s="197">
        <f t="shared" si="7"/>
        <v>0.25027651731127593</v>
      </c>
      <c r="F53" s="92">
        <v>210</v>
      </c>
      <c r="G53" s="197">
        <f t="shared" si="8"/>
        <v>0.29286252196468915</v>
      </c>
    </row>
    <row r="54" spans="1:7" outlineLevel="1">
      <c r="A54" s="71" t="s">
        <v>92</v>
      </c>
      <c r="B54" s="98">
        <v>24</v>
      </c>
      <c r="C54" s="198">
        <f t="shared" si="6"/>
        <v>7.426866349894426E-2</v>
      </c>
      <c r="D54" s="100">
        <v>70</v>
      </c>
      <c r="E54" s="198">
        <f t="shared" si="7"/>
        <v>0.1347642785522255</v>
      </c>
      <c r="F54" s="98">
        <v>56</v>
      </c>
      <c r="G54" s="198">
        <f t="shared" si="8"/>
        <v>7.8096672523917096E-2</v>
      </c>
    </row>
    <row r="55" spans="1:7" outlineLevel="1">
      <c r="A55" s="9" t="s">
        <v>42</v>
      </c>
      <c r="B55" s="93">
        <f>SUM(B51:B54)</f>
        <v>216.24109589041097</v>
      </c>
      <c r="C55" s="200">
        <f t="shared" si="6"/>
        <v>0.66916404938866136</v>
      </c>
      <c r="D55" s="93">
        <f>SUM(D51:D54)</f>
        <v>387.20547945205476</v>
      </c>
      <c r="E55" s="200">
        <f t="shared" si="7"/>
        <v>0.74544952985463908</v>
      </c>
      <c r="F55" s="93">
        <f>SUM(F51:F54)</f>
        <v>557.44000000000005</v>
      </c>
      <c r="G55" s="200">
        <f t="shared" si="8"/>
        <v>0.77739659163807773</v>
      </c>
    </row>
    <row r="56" spans="1:7" outlineLevel="1">
      <c r="A56" s="74" t="s">
        <v>119</v>
      </c>
      <c r="B56" s="101">
        <v>30</v>
      </c>
      <c r="C56" s="199">
        <f t="shared" si="6"/>
        <v>9.2835829373680331E-2</v>
      </c>
      <c r="D56" s="110">
        <v>25</v>
      </c>
      <c r="E56" s="199">
        <f t="shared" si="7"/>
        <v>4.8130099482937685E-2</v>
      </c>
      <c r="F56" s="101">
        <v>20</v>
      </c>
      <c r="G56" s="199">
        <f t="shared" si="8"/>
        <v>2.7891668758541821E-2</v>
      </c>
    </row>
    <row r="57" spans="1:7" outlineLevel="1">
      <c r="A57" s="2" t="s">
        <v>43</v>
      </c>
      <c r="B57" s="92">
        <v>50</v>
      </c>
      <c r="C57" s="197">
        <f t="shared" si="6"/>
        <v>0.15472638228946722</v>
      </c>
      <c r="D57" s="53">
        <f>B57+B58</f>
        <v>76.91</v>
      </c>
      <c r="E57" s="197">
        <f t="shared" si="7"/>
        <v>0.14806743804930947</v>
      </c>
      <c r="F57" s="92">
        <f>D57+D58</f>
        <v>107.22</v>
      </c>
      <c r="G57" s="197">
        <f t="shared" si="8"/>
        <v>0.1495272362145427</v>
      </c>
    </row>
    <row r="58" spans="1:7" outlineLevel="1">
      <c r="A58" s="71" t="s">
        <v>44</v>
      </c>
      <c r="B58" s="98">
        <f>+ROUND(B33,2)</f>
        <v>26.91</v>
      </c>
      <c r="C58" s="198">
        <f t="shared" si="6"/>
        <v>8.3273738948191248E-2</v>
      </c>
      <c r="D58" s="100">
        <f>+ROUND(D33,2)</f>
        <v>30.31</v>
      </c>
      <c r="E58" s="198">
        <f t="shared" si="7"/>
        <v>5.8352932613113646E-2</v>
      </c>
      <c r="F58" s="98">
        <f>+ROUND(F33,2)</f>
        <v>32.4</v>
      </c>
      <c r="G58" s="198">
        <f t="shared" si="8"/>
        <v>4.5184503388837748E-2</v>
      </c>
    </row>
    <row r="59" spans="1:7" outlineLevel="1">
      <c r="A59" s="9" t="s">
        <v>45</v>
      </c>
      <c r="B59" s="93">
        <f>SUM(B57:B58)</f>
        <v>76.91</v>
      </c>
      <c r="C59" s="200">
        <f t="shared" si="6"/>
        <v>0.23800012123765846</v>
      </c>
      <c r="D59" s="54">
        <f>SUM(D57:D58)</f>
        <v>107.22</v>
      </c>
      <c r="E59" s="200">
        <f t="shared" si="7"/>
        <v>0.20642037066242314</v>
      </c>
      <c r="F59" s="93">
        <f>SUM(F57:F58)</f>
        <v>139.62</v>
      </c>
      <c r="G59" s="200">
        <f t="shared" si="8"/>
        <v>0.19471173960338045</v>
      </c>
    </row>
    <row r="60" spans="1:7" outlineLevel="1">
      <c r="A60" s="74" t="s">
        <v>56</v>
      </c>
      <c r="B60" s="204">
        <f>B55+B59+B56</f>
        <v>323.15109589041094</v>
      </c>
      <c r="C60" s="205">
        <f t="shared" si="6"/>
        <v>1</v>
      </c>
      <c r="D60" s="206">
        <f>D55+D59+D56</f>
        <v>519.42547945205479</v>
      </c>
      <c r="E60" s="205">
        <f t="shared" si="7"/>
        <v>1</v>
      </c>
      <c r="F60" s="204">
        <f>F55+F59+F56</f>
        <v>717.06000000000006</v>
      </c>
      <c r="G60" s="205">
        <f t="shared" si="8"/>
        <v>1</v>
      </c>
    </row>
    <row r="61" spans="1:7" outlineLevel="1">
      <c r="A61" s="2"/>
      <c r="B61" s="42"/>
      <c r="C61" s="19"/>
      <c r="D61" s="42"/>
      <c r="E61" s="20"/>
      <c r="F61" s="42"/>
      <c r="G61" s="19"/>
    </row>
    <row r="62" spans="1:7" outlineLevel="1">
      <c r="A62" s="2"/>
      <c r="B62" s="42"/>
      <c r="C62" s="19"/>
      <c r="D62" s="42"/>
      <c r="E62" s="20"/>
      <c r="F62" s="42"/>
      <c r="G62" s="19"/>
    </row>
    <row r="63" spans="1:7" outlineLevel="1">
      <c r="A63" s="25" t="s">
        <v>57</v>
      </c>
      <c r="B63" s="42"/>
      <c r="C63" s="19"/>
      <c r="D63" s="42"/>
      <c r="E63" s="20"/>
      <c r="F63" s="42"/>
      <c r="G63" s="19"/>
    </row>
    <row r="64" spans="1:7" outlineLevel="1">
      <c r="A64" s="43" t="s">
        <v>38</v>
      </c>
      <c r="B64" s="58">
        <f>B48</f>
        <v>323.34246575342468</v>
      </c>
      <c r="C64" s="58"/>
      <c r="D64" s="58">
        <f>D48</f>
        <v>518.97260273972597</v>
      </c>
      <c r="E64" s="58"/>
      <c r="F64" s="58">
        <f>F48</f>
        <v>716.72876712328764</v>
      </c>
      <c r="G64" s="58"/>
    </row>
    <row r="65" spans="1:7" outlineLevel="1">
      <c r="A65" s="43" t="s">
        <v>58</v>
      </c>
      <c r="B65" s="58">
        <f>B51+B52+B56+B59</f>
        <v>221.15109589041097</v>
      </c>
      <c r="C65" s="23"/>
      <c r="D65" s="58">
        <f>D51+D52+D56+D59</f>
        <v>319.42547945205479</v>
      </c>
      <c r="E65" s="24"/>
      <c r="F65" s="58">
        <f>F51+F52+F56+F59</f>
        <v>451.06</v>
      </c>
      <c r="G65" s="23"/>
    </row>
    <row r="66" spans="1:7">
      <c r="A66" s="21"/>
      <c r="B66" s="22"/>
      <c r="C66" s="23"/>
      <c r="D66" s="22"/>
      <c r="E66" s="24"/>
      <c r="F66" s="22"/>
      <c r="G66" s="23"/>
    </row>
    <row r="67" spans="1:7">
      <c r="A67" s="245" t="s">
        <v>49</v>
      </c>
      <c r="B67" s="246"/>
      <c r="C67" s="246"/>
      <c r="D67" s="246"/>
      <c r="E67" s="246"/>
      <c r="F67" s="246"/>
      <c r="G67" s="121"/>
    </row>
    <row r="68" spans="1:7">
      <c r="A68" s="2"/>
      <c r="B68" s="2"/>
      <c r="C68" s="7"/>
      <c r="D68" s="29"/>
      <c r="E68" s="17"/>
      <c r="F68" s="29"/>
      <c r="G68" s="7"/>
    </row>
    <row r="69" spans="1:7" outlineLevel="1">
      <c r="A69" s="137"/>
      <c r="B69" s="69" t="s">
        <v>25</v>
      </c>
      <c r="C69" s="139"/>
      <c r="D69" s="69" t="s">
        <v>26</v>
      </c>
      <c r="E69" s="142"/>
      <c r="F69" s="69" t="s">
        <v>27</v>
      </c>
      <c r="G69" s="139"/>
    </row>
    <row r="70" spans="1:7" outlineLevel="1">
      <c r="A70" s="137"/>
      <c r="B70" s="34"/>
      <c r="C70" s="83"/>
      <c r="D70" s="34"/>
      <c r="E70" s="87"/>
      <c r="F70" s="34"/>
      <c r="G70" s="83"/>
    </row>
    <row r="71" spans="1:7" outlineLevel="1">
      <c r="A71" s="138" t="s">
        <v>20</v>
      </c>
      <c r="B71" s="122">
        <f>+B59+B56-B47</f>
        <v>8.9099999999999966</v>
      </c>
      <c r="C71" s="140"/>
      <c r="D71" s="122">
        <f>+D59+D56-D47</f>
        <v>15.219999999999999</v>
      </c>
      <c r="E71" s="140"/>
      <c r="F71" s="122">
        <f>+F59+F56-F47</f>
        <v>45.620000000000005</v>
      </c>
      <c r="G71" s="143"/>
    </row>
    <row r="72" spans="1:7" outlineLevel="1">
      <c r="A72" s="137" t="s">
        <v>21</v>
      </c>
      <c r="B72" s="59">
        <f>+B44-B51-B52</f>
        <v>111.10136986301369</v>
      </c>
      <c r="C72" s="141"/>
      <c r="D72" s="59">
        <f>+D44-D51-D52</f>
        <v>214.76712328767121</v>
      </c>
      <c r="E72" s="141"/>
      <c r="F72" s="59">
        <f>+F44-F51-F52</f>
        <v>311.28876712328764</v>
      </c>
      <c r="G72" s="144"/>
    </row>
    <row r="73" spans="1:7" outlineLevel="1">
      <c r="A73" s="138" t="s">
        <v>61</v>
      </c>
      <c r="B73" s="122">
        <f>+B72-B71</f>
        <v>102.19136986301369</v>
      </c>
      <c r="C73" s="140"/>
      <c r="D73" s="122">
        <f>+D72-D71</f>
        <v>199.54712328767121</v>
      </c>
      <c r="E73" s="140"/>
      <c r="F73" s="122">
        <f>+F72-F71</f>
        <v>265.66876712328764</v>
      </c>
      <c r="G73" s="143"/>
    </row>
    <row r="74" spans="1:7">
      <c r="A74" s="2"/>
      <c r="B74" s="29"/>
      <c r="C74" s="7"/>
      <c r="D74" s="29"/>
      <c r="E74" s="17"/>
      <c r="F74" s="29"/>
      <c r="G74" s="7"/>
    </row>
    <row r="75" spans="1:7">
      <c r="A75" s="245" t="s">
        <v>50</v>
      </c>
      <c r="B75" s="246"/>
      <c r="C75" s="246"/>
      <c r="D75" s="246"/>
      <c r="E75" s="246"/>
      <c r="F75" s="246"/>
      <c r="G75" s="121"/>
    </row>
    <row r="76" spans="1:7">
      <c r="A76" s="2"/>
      <c r="B76" s="2"/>
      <c r="C76" s="7"/>
      <c r="D76" s="29"/>
      <c r="E76" s="17"/>
      <c r="F76" s="29"/>
      <c r="G76" s="7"/>
    </row>
    <row r="77" spans="1:7" outlineLevel="1">
      <c r="A77" s="145"/>
      <c r="B77" s="69" t="s">
        <v>25</v>
      </c>
      <c r="C77" s="139"/>
      <c r="D77" s="69" t="s">
        <v>26</v>
      </c>
      <c r="E77" s="142"/>
      <c r="F77" s="69" t="s">
        <v>27</v>
      </c>
      <c r="G77" s="160"/>
    </row>
    <row r="78" spans="1:7" outlineLevel="1">
      <c r="A78" s="137"/>
      <c r="B78" s="34"/>
      <c r="C78" s="83"/>
      <c r="D78" s="34"/>
      <c r="E78" s="87"/>
      <c r="F78" s="34"/>
      <c r="G78" s="161"/>
    </row>
    <row r="79" spans="1:7" outlineLevel="1">
      <c r="A79" s="146" t="s">
        <v>65</v>
      </c>
      <c r="B79" s="62"/>
      <c r="C79" s="144"/>
      <c r="D79" s="62"/>
      <c r="E79" s="158"/>
      <c r="F79" s="62"/>
      <c r="G79" s="144"/>
    </row>
    <row r="80" spans="1:7" outlineLevel="1">
      <c r="A80" s="147"/>
      <c r="B80" s="62"/>
      <c r="C80" s="144"/>
      <c r="D80" s="62"/>
      <c r="E80" s="158"/>
      <c r="F80" s="62"/>
      <c r="G80" s="144"/>
    </row>
    <row r="81" spans="1:7" outlineLevel="1">
      <c r="A81" s="138" t="s">
        <v>89</v>
      </c>
      <c r="B81" s="124">
        <f>B42</f>
        <v>95.342465753424648</v>
      </c>
      <c r="C81" s="143"/>
      <c r="D81" s="124">
        <f>D42</f>
        <v>177.972602739726</v>
      </c>
      <c r="E81" s="108"/>
      <c r="F81" s="124">
        <f>F42</f>
        <v>300.32876712328766</v>
      </c>
      <c r="G81" s="143"/>
    </row>
    <row r="82" spans="1:7" outlineLevel="1">
      <c r="A82" s="137" t="s">
        <v>66</v>
      </c>
      <c r="B82" s="62">
        <f>((B42/1.16)/B23)*365</f>
        <v>30</v>
      </c>
      <c r="C82" s="144"/>
      <c r="D82" s="62">
        <f>((D42/1.16)/D23)*365</f>
        <v>40</v>
      </c>
      <c r="E82" s="158"/>
      <c r="F82" s="62">
        <f>((F42/1.16)/F23)*365</f>
        <v>50</v>
      </c>
      <c r="G82" s="144"/>
    </row>
    <row r="83" spans="1:7" outlineLevel="1">
      <c r="A83" s="138" t="s">
        <v>67</v>
      </c>
      <c r="B83" s="124">
        <f>B10</f>
        <v>30</v>
      </c>
      <c r="C83" s="155"/>
      <c r="D83" s="124">
        <f>D10</f>
        <v>30</v>
      </c>
      <c r="E83" s="155"/>
      <c r="F83" s="124">
        <f>F10</f>
        <v>30</v>
      </c>
      <c r="G83" s="143"/>
    </row>
    <row r="84" spans="1:7" outlineLevel="1">
      <c r="A84" s="137" t="s">
        <v>68</v>
      </c>
      <c r="B84" s="62">
        <f>(B23/365)*B83*1.16</f>
        <v>95.342465753424648</v>
      </c>
      <c r="C84" s="144"/>
      <c r="D84" s="62">
        <f>(D23/365)*D83*1.16</f>
        <v>133.47945205479451</v>
      </c>
      <c r="E84" s="158"/>
      <c r="F84" s="62">
        <f>(F23/365)*F83*1.16</f>
        <v>180.1972602739726</v>
      </c>
      <c r="G84" s="144"/>
    </row>
    <row r="85" spans="1:7" outlineLevel="1">
      <c r="A85" s="148" t="s">
        <v>69</v>
      </c>
      <c r="B85" s="123">
        <f>B81-B84</f>
        <v>0</v>
      </c>
      <c r="C85" s="154"/>
      <c r="D85" s="123">
        <f>D81-D84</f>
        <v>44.493150684931493</v>
      </c>
      <c r="E85" s="157"/>
      <c r="F85" s="123">
        <f>F81-F84</f>
        <v>120.13150684931506</v>
      </c>
      <c r="G85" s="143"/>
    </row>
    <row r="86" spans="1:7" outlineLevel="1">
      <c r="A86" s="137"/>
      <c r="B86" s="62"/>
      <c r="C86" s="144"/>
      <c r="D86" s="62"/>
      <c r="E86" s="158"/>
      <c r="F86" s="62"/>
      <c r="G86" s="144"/>
    </row>
    <row r="87" spans="1:7" outlineLevel="1">
      <c r="A87" s="138" t="s">
        <v>90</v>
      </c>
      <c r="B87" s="124">
        <f>B43</f>
        <v>120</v>
      </c>
      <c r="C87" s="143"/>
      <c r="D87" s="124">
        <f>D43</f>
        <v>210</v>
      </c>
      <c r="E87" s="108"/>
      <c r="F87" s="124">
        <f>F43</f>
        <v>283.5</v>
      </c>
      <c r="G87" s="143"/>
    </row>
    <row r="88" spans="1:7" outlineLevel="1">
      <c r="A88" s="137" t="s">
        <v>91</v>
      </c>
      <c r="B88" s="8">
        <v>0.1</v>
      </c>
      <c r="C88" s="144"/>
      <c r="D88" s="8">
        <v>0.1</v>
      </c>
      <c r="E88" s="158"/>
      <c r="F88" s="8">
        <v>0.1</v>
      </c>
      <c r="G88" s="144"/>
    </row>
    <row r="89" spans="1:7" outlineLevel="1">
      <c r="A89" s="138" t="s">
        <v>72</v>
      </c>
      <c r="B89" s="203">
        <f>B87/B23</f>
        <v>0.12</v>
      </c>
      <c r="C89" s="143"/>
      <c r="D89" s="203">
        <f>D87/D23</f>
        <v>0.15</v>
      </c>
      <c r="E89" s="108"/>
      <c r="F89" s="203">
        <f>F87/F23</f>
        <v>0.15</v>
      </c>
      <c r="G89" s="143"/>
    </row>
    <row r="90" spans="1:7" outlineLevel="1">
      <c r="A90" s="137" t="s">
        <v>73</v>
      </c>
      <c r="B90" s="62">
        <f>B88*B23</f>
        <v>100</v>
      </c>
      <c r="C90" s="144"/>
      <c r="D90" s="62">
        <f>D88*D23</f>
        <v>140</v>
      </c>
      <c r="E90" s="158"/>
      <c r="F90" s="62">
        <f>F88*F23</f>
        <v>189.00000000000003</v>
      </c>
      <c r="G90" s="144"/>
    </row>
    <row r="91" spans="1:7" outlineLevel="1">
      <c r="A91" s="148" t="s">
        <v>74</v>
      </c>
      <c r="B91" s="123">
        <f>B87-B90</f>
        <v>20</v>
      </c>
      <c r="C91" s="154"/>
      <c r="D91" s="123">
        <f>D87-D90</f>
        <v>70</v>
      </c>
      <c r="E91" s="157"/>
      <c r="F91" s="123">
        <f>F87-F90</f>
        <v>94.499999999999972</v>
      </c>
      <c r="G91" s="143"/>
    </row>
    <row r="92" spans="1:7" outlineLevel="1">
      <c r="A92" s="147"/>
      <c r="B92" s="64"/>
      <c r="C92" s="156"/>
      <c r="D92" s="64"/>
      <c r="E92" s="159"/>
      <c r="F92" s="64"/>
      <c r="G92" s="144"/>
    </row>
    <row r="93" spans="1:7" outlineLevel="1">
      <c r="A93" s="146" t="s">
        <v>63</v>
      </c>
      <c r="B93" s="60"/>
      <c r="C93" s="149"/>
      <c r="D93" s="60"/>
      <c r="E93" s="149"/>
      <c r="F93" s="61"/>
      <c r="G93" s="161"/>
    </row>
    <row r="94" spans="1:7" outlineLevel="1">
      <c r="A94" s="147"/>
      <c r="B94" s="60"/>
      <c r="C94" s="149"/>
      <c r="D94" s="60"/>
      <c r="E94" s="149"/>
      <c r="F94" s="61"/>
      <c r="G94" s="161"/>
    </row>
    <row r="95" spans="1:7" outlineLevel="1">
      <c r="A95" s="138" t="s">
        <v>88</v>
      </c>
      <c r="B95" s="72"/>
      <c r="C95" s="150"/>
      <c r="D95" s="72"/>
      <c r="E95" s="150"/>
      <c r="F95" s="72"/>
      <c r="G95" s="162"/>
    </row>
    <row r="96" spans="1:7" outlineLevel="1">
      <c r="A96" s="137" t="s">
        <v>60</v>
      </c>
      <c r="B96" s="51"/>
      <c r="C96" s="152"/>
      <c r="D96" s="51"/>
      <c r="E96" s="152"/>
      <c r="F96" s="51"/>
      <c r="G96" s="163"/>
    </row>
    <row r="97" spans="1:7" outlineLevel="1">
      <c r="A97" s="138" t="s">
        <v>59</v>
      </c>
      <c r="B97" s="72"/>
      <c r="C97" s="153"/>
      <c r="D97" s="72"/>
      <c r="E97" s="153"/>
      <c r="F97" s="72"/>
      <c r="G97" s="164"/>
    </row>
    <row r="98" spans="1:7" outlineLevel="1">
      <c r="A98" s="137" t="s">
        <v>62</v>
      </c>
      <c r="B98" s="51"/>
      <c r="C98" s="51"/>
      <c r="D98" s="51"/>
      <c r="E98" s="51"/>
      <c r="F98" s="51"/>
      <c r="G98" s="165"/>
    </row>
    <row r="99" spans="1:7" outlineLevel="1">
      <c r="A99" s="148" t="s">
        <v>22</v>
      </c>
      <c r="B99" s="123"/>
      <c r="C99" s="154"/>
      <c r="D99" s="123"/>
      <c r="E99" s="157"/>
      <c r="F99" s="123"/>
      <c r="G99" s="143"/>
    </row>
    <row r="100" spans="1:7" outlineLevel="1">
      <c r="A100" s="147"/>
      <c r="B100" s="64"/>
      <c r="C100" s="156"/>
      <c r="D100" s="64"/>
      <c r="E100" s="159"/>
      <c r="F100" s="64"/>
      <c r="G100" s="144"/>
    </row>
    <row r="101" spans="1:7" outlineLevel="1">
      <c r="A101" s="137"/>
      <c r="B101" s="62"/>
      <c r="C101" s="144"/>
      <c r="D101" s="62"/>
      <c r="E101" s="158"/>
      <c r="F101" s="62"/>
      <c r="G101" s="144"/>
    </row>
    <row r="102" spans="1:7" outlineLevel="1">
      <c r="A102" s="148" t="s">
        <v>79</v>
      </c>
      <c r="B102" s="123"/>
      <c r="C102" s="154"/>
      <c r="D102" s="123"/>
      <c r="E102" s="157"/>
      <c r="F102" s="123"/>
      <c r="G102" s="143"/>
    </row>
    <row r="103" spans="1:7">
      <c r="A103" s="2"/>
      <c r="B103" s="62"/>
      <c r="C103" s="7"/>
      <c r="D103" s="62"/>
      <c r="E103" s="17"/>
      <c r="F103" s="62"/>
      <c r="G103" s="7"/>
    </row>
    <row r="104" spans="1:7">
      <c r="A104" s="65" t="s">
        <v>75</v>
      </c>
      <c r="B104" s="125"/>
      <c r="C104" s="126"/>
      <c r="D104" s="125"/>
      <c r="E104" s="127"/>
      <c r="F104" s="125"/>
      <c r="G104" s="126"/>
    </row>
    <row r="105" spans="1:7">
      <c r="A105" s="2"/>
      <c r="B105" s="2"/>
      <c r="C105" s="7"/>
      <c r="D105" s="2"/>
      <c r="E105" s="17"/>
      <c r="F105" s="2"/>
      <c r="G105" s="7"/>
    </row>
    <row r="106" spans="1:7" outlineLevel="1">
      <c r="A106" s="145"/>
      <c r="B106" s="69"/>
      <c r="C106" s="139"/>
      <c r="D106" s="69"/>
      <c r="E106" s="142"/>
      <c r="F106" s="69"/>
      <c r="G106" s="166"/>
    </row>
    <row r="107" spans="1:7" outlineLevel="1">
      <c r="A107" s="137"/>
      <c r="B107" s="2"/>
      <c r="C107" s="144"/>
      <c r="D107" s="2"/>
      <c r="E107" s="158"/>
      <c r="F107" s="2"/>
      <c r="G107" s="144"/>
    </row>
    <row r="108" spans="1:7" outlineLevel="1">
      <c r="A108" s="148" t="s">
        <v>76</v>
      </c>
      <c r="B108" s="123"/>
      <c r="C108" s="154"/>
      <c r="D108" s="123"/>
      <c r="E108" s="157"/>
      <c r="F108" s="123"/>
      <c r="G108" s="154"/>
    </row>
    <row r="109" spans="1:7" outlineLevel="1">
      <c r="A109" s="137" t="s">
        <v>32</v>
      </c>
      <c r="B109" s="62"/>
      <c r="C109" s="144"/>
      <c r="D109" s="62"/>
      <c r="E109" s="158"/>
      <c r="F109" s="62"/>
      <c r="G109" s="144"/>
    </row>
    <row r="110" spans="1:7" outlineLevel="1">
      <c r="A110" s="138" t="s">
        <v>33</v>
      </c>
      <c r="B110" s="124"/>
      <c r="C110" s="143"/>
      <c r="D110" s="124"/>
      <c r="E110" s="108"/>
      <c r="F110" s="124"/>
      <c r="G110" s="143"/>
    </row>
    <row r="111" spans="1:7" outlineLevel="1">
      <c r="A111" s="137" t="s">
        <v>34</v>
      </c>
      <c r="B111" s="62"/>
      <c r="C111" s="144"/>
      <c r="D111" s="62"/>
      <c r="E111" s="158"/>
      <c r="F111" s="62"/>
      <c r="G111" s="144"/>
    </row>
    <row r="112" spans="1:7" outlineLevel="1">
      <c r="A112" s="138"/>
      <c r="B112" s="71"/>
      <c r="C112" s="143"/>
      <c r="D112" s="71"/>
      <c r="E112" s="108"/>
      <c r="F112" s="71"/>
      <c r="G112" s="143"/>
    </row>
    <row r="113" spans="1:7" outlineLevel="1">
      <c r="A113" s="147" t="s">
        <v>77</v>
      </c>
      <c r="B113" s="64"/>
      <c r="C113" s="156"/>
      <c r="D113" s="64"/>
      <c r="E113" s="159"/>
      <c r="F113" s="64"/>
      <c r="G113" s="144"/>
    </row>
    <row r="114" spans="1:7" outlineLevel="1">
      <c r="A114" s="138" t="s">
        <v>39</v>
      </c>
      <c r="B114" s="124"/>
      <c r="C114" s="143"/>
      <c r="D114" s="124"/>
      <c r="E114" s="108"/>
      <c r="F114" s="124"/>
      <c r="G114" s="143"/>
    </row>
    <row r="115" spans="1:7" outlineLevel="1">
      <c r="A115" s="137" t="s">
        <v>40</v>
      </c>
      <c r="B115" s="62"/>
      <c r="C115" s="144"/>
      <c r="D115" s="62"/>
      <c r="E115" s="158"/>
      <c r="F115" s="62"/>
      <c r="G115" s="144"/>
    </row>
    <row r="116" spans="1:7" outlineLevel="1">
      <c r="A116" s="138"/>
      <c r="B116" s="124"/>
      <c r="C116" s="143"/>
      <c r="D116" s="124"/>
      <c r="E116" s="108"/>
      <c r="F116" s="124"/>
      <c r="G116" s="143"/>
    </row>
    <row r="117" spans="1:7" outlineLevel="1">
      <c r="A117" s="147" t="s">
        <v>51</v>
      </c>
      <c r="B117" s="64"/>
      <c r="C117" s="156"/>
      <c r="D117" s="64"/>
      <c r="E117" s="159"/>
      <c r="F117" s="64"/>
      <c r="G117" s="156"/>
    </row>
    <row r="118" spans="1:7" outlineLevel="1">
      <c r="A118" s="138"/>
      <c r="B118" s="124"/>
      <c r="C118" s="143"/>
      <c r="D118" s="124"/>
      <c r="E118" s="108"/>
      <c r="F118" s="124"/>
      <c r="G118" s="143"/>
    </row>
    <row r="119" spans="1:7" outlineLevel="1">
      <c r="A119" s="147" t="s">
        <v>78</v>
      </c>
      <c r="B119" s="64"/>
      <c r="C119" s="156"/>
      <c r="D119" s="64"/>
      <c r="E119" s="159"/>
      <c r="F119" s="64"/>
      <c r="G119" s="156"/>
    </row>
    <row r="120" spans="1:7">
      <c r="A120" s="2"/>
      <c r="B120" s="2"/>
      <c r="C120" s="7"/>
      <c r="D120" s="2"/>
      <c r="E120" s="17"/>
      <c r="F120" s="2"/>
      <c r="G120" s="7"/>
    </row>
    <row r="121" spans="1:7">
      <c r="A121" s="131" t="s">
        <v>46</v>
      </c>
      <c r="B121" s="132"/>
      <c r="C121" s="133"/>
      <c r="D121" s="132"/>
      <c r="E121" s="134"/>
      <c r="F121" s="132"/>
      <c r="G121" s="133"/>
    </row>
    <row r="122" spans="1:7">
      <c r="A122" s="2"/>
      <c r="B122" s="5"/>
      <c r="C122" s="5"/>
      <c r="D122" s="5"/>
      <c r="E122" s="5"/>
      <c r="F122" s="5"/>
      <c r="G122" s="7"/>
    </row>
    <row r="123" spans="1:7" outlineLevel="1">
      <c r="A123" s="137"/>
      <c r="B123" s="69"/>
      <c r="C123" s="139"/>
      <c r="D123" s="69"/>
      <c r="E123" s="142"/>
      <c r="F123" s="69"/>
      <c r="G123" s="83"/>
    </row>
    <row r="124" spans="1:7" outlineLevel="1">
      <c r="A124" s="137"/>
      <c r="B124" s="34"/>
      <c r="C124" s="83"/>
      <c r="D124" s="34"/>
      <c r="E124" s="87"/>
      <c r="F124" s="34"/>
      <c r="G124" s="83"/>
    </row>
    <row r="125" spans="1:7" outlineLevel="1">
      <c r="A125" s="172" t="s">
        <v>120</v>
      </c>
      <c r="B125" s="6"/>
      <c r="C125" s="173"/>
      <c r="D125" s="6"/>
      <c r="E125" s="180"/>
      <c r="F125" s="6"/>
      <c r="G125" s="173"/>
    </row>
    <row r="126" spans="1:7" outlineLevel="1">
      <c r="A126" s="172"/>
      <c r="B126" s="6"/>
      <c r="C126" s="173"/>
      <c r="D126" s="6"/>
      <c r="E126" s="180"/>
      <c r="F126" s="6"/>
      <c r="G126" s="173"/>
    </row>
    <row r="127" spans="1:7" outlineLevel="1">
      <c r="A127" s="138" t="s">
        <v>121</v>
      </c>
      <c r="B127" s="135"/>
      <c r="C127" s="174"/>
      <c r="D127" s="135"/>
      <c r="E127" s="99"/>
      <c r="F127" s="135"/>
      <c r="G127" s="174"/>
    </row>
    <row r="128" spans="1:7" outlineLevel="1">
      <c r="A128" s="137" t="s">
        <v>122</v>
      </c>
      <c r="B128" s="10"/>
      <c r="C128" s="175"/>
      <c r="D128" s="10"/>
      <c r="E128" s="91"/>
      <c r="F128" s="10"/>
      <c r="G128" s="175"/>
    </row>
    <row r="129" spans="1:7" outlineLevel="1">
      <c r="A129" s="138" t="s">
        <v>123</v>
      </c>
      <c r="B129" s="135"/>
      <c r="C129" s="174"/>
      <c r="D129" s="135"/>
      <c r="E129" s="99"/>
      <c r="F129" s="135"/>
      <c r="G129" s="174"/>
    </row>
    <row r="130" spans="1:7" hidden="1" outlineLevel="1">
      <c r="A130" s="137" t="s">
        <v>124</v>
      </c>
      <c r="B130" s="10"/>
      <c r="C130" s="175"/>
      <c r="D130" s="10"/>
      <c r="E130" s="91"/>
      <c r="F130" s="10"/>
      <c r="G130" s="175"/>
    </row>
    <row r="131" spans="1:7" hidden="1" outlineLevel="1">
      <c r="A131" s="138" t="s">
        <v>125</v>
      </c>
      <c r="B131" s="167"/>
      <c r="C131" s="176"/>
      <c r="D131" s="135"/>
      <c r="E131" s="181"/>
      <c r="F131" s="135"/>
      <c r="G131" s="176"/>
    </row>
    <row r="132" spans="1:7" outlineLevel="1">
      <c r="A132" s="137"/>
      <c r="B132" s="10"/>
      <c r="C132" s="175"/>
      <c r="D132" s="10"/>
      <c r="E132" s="91"/>
      <c r="F132" s="10"/>
      <c r="G132" s="175"/>
    </row>
    <row r="133" spans="1:7" outlineLevel="1">
      <c r="A133" s="172" t="s">
        <v>0</v>
      </c>
      <c r="B133" s="6"/>
      <c r="C133" s="173"/>
      <c r="D133" s="6"/>
      <c r="E133" s="180"/>
      <c r="F133" s="6"/>
      <c r="G133" s="173"/>
    </row>
    <row r="134" spans="1:7" outlineLevel="1">
      <c r="A134" s="172"/>
      <c r="B134" s="6"/>
      <c r="C134" s="173"/>
      <c r="D134" s="6"/>
      <c r="E134" s="180"/>
      <c r="F134" s="6"/>
      <c r="G134" s="173"/>
    </row>
    <row r="135" spans="1:7" outlineLevel="1">
      <c r="A135" s="138" t="s">
        <v>1</v>
      </c>
      <c r="B135" s="135"/>
      <c r="C135" s="174"/>
      <c r="D135" s="135"/>
      <c r="E135" s="99"/>
      <c r="F135" s="135"/>
      <c r="G135" s="174"/>
    </row>
    <row r="136" spans="1:7" outlineLevel="1">
      <c r="A136" s="137" t="s">
        <v>93</v>
      </c>
      <c r="B136" s="168"/>
      <c r="C136" s="144"/>
      <c r="D136" s="168"/>
      <c r="E136" s="158"/>
      <c r="F136" s="168"/>
      <c r="G136" s="156"/>
    </row>
    <row r="137" spans="1:7" outlineLevel="1">
      <c r="A137" s="137"/>
      <c r="B137" s="2"/>
      <c r="C137" s="137"/>
      <c r="D137" s="2"/>
      <c r="E137" s="137"/>
      <c r="F137" s="2"/>
      <c r="G137" s="137"/>
    </row>
    <row r="138" spans="1:7" outlineLevel="1">
      <c r="A138" s="172" t="s">
        <v>2</v>
      </c>
      <c r="B138" s="6"/>
      <c r="C138" s="173"/>
      <c r="D138" s="6"/>
      <c r="E138" s="180"/>
      <c r="F138" s="6"/>
      <c r="G138" s="173"/>
    </row>
    <row r="139" spans="1:7" outlineLevel="1">
      <c r="A139" s="172"/>
      <c r="B139" s="6"/>
      <c r="C139" s="173"/>
      <c r="D139" s="6"/>
      <c r="E139" s="180"/>
      <c r="F139" s="6"/>
      <c r="G139" s="173"/>
    </row>
    <row r="140" spans="1:7" outlineLevel="1">
      <c r="A140" s="138" t="s">
        <v>3</v>
      </c>
      <c r="B140" s="169"/>
      <c r="C140" s="177"/>
      <c r="D140" s="169"/>
      <c r="E140" s="182"/>
      <c r="F140" s="169"/>
      <c r="G140" s="177"/>
    </row>
    <row r="141" spans="1:7" outlineLevel="1">
      <c r="A141" s="137" t="s">
        <v>4</v>
      </c>
      <c r="B141" s="18"/>
      <c r="C141" s="161"/>
      <c r="D141" s="18"/>
      <c r="E141" s="183"/>
      <c r="F141" s="18"/>
      <c r="G141" s="161"/>
    </row>
    <row r="142" spans="1:7" outlineLevel="1">
      <c r="A142" s="138" t="s">
        <v>5</v>
      </c>
      <c r="B142" s="136"/>
      <c r="C142" s="177"/>
      <c r="D142" s="136"/>
      <c r="E142" s="177"/>
      <c r="F142" s="136"/>
      <c r="G142" s="177"/>
    </row>
    <row r="143" spans="1:7" outlineLevel="1">
      <c r="A143" s="137" t="s">
        <v>6</v>
      </c>
      <c r="B143" s="18"/>
      <c r="C143" s="161"/>
      <c r="D143" s="18"/>
      <c r="E143" s="183"/>
      <c r="F143" s="18"/>
      <c r="G143" s="161"/>
    </row>
    <row r="144" spans="1:7" outlineLevel="1">
      <c r="A144" s="137"/>
      <c r="B144" s="2"/>
      <c r="C144" s="137"/>
      <c r="D144" s="2"/>
      <c r="E144" s="137"/>
      <c r="F144" s="2"/>
      <c r="G144" s="137"/>
    </row>
    <row r="145" spans="1:7" outlineLevel="1">
      <c r="A145" s="172" t="s">
        <v>7</v>
      </c>
      <c r="B145" s="2"/>
      <c r="C145" s="144"/>
      <c r="D145" s="2"/>
      <c r="E145" s="158"/>
      <c r="F145" s="2"/>
      <c r="G145" s="144"/>
    </row>
    <row r="146" spans="1:7" outlineLevel="1">
      <c r="A146" s="172"/>
      <c r="B146" s="2"/>
      <c r="C146" s="144"/>
      <c r="D146" s="2"/>
      <c r="E146" s="158"/>
      <c r="F146" s="2"/>
      <c r="G146" s="144"/>
    </row>
    <row r="147" spans="1:7" outlineLevel="1">
      <c r="A147" s="138" t="s">
        <v>82</v>
      </c>
      <c r="B147" s="171"/>
      <c r="C147" s="178"/>
      <c r="D147" s="171"/>
      <c r="E147" s="178"/>
      <c r="F147" s="171"/>
      <c r="G147" s="177"/>
    </row>
    <row r="148" spans="1:7" outlineLevel="1">
      <c r="A148" s="137" t="s">
        <v>83</v>
      </c>
      <c r="B148" s="170"/>
      <c r="C148" s="179"/>
      <c r="D148" s="170"/>
      <c r="E148" s="179"/>
      <c r="F148" s="170"/>
      <c r="G148" s="161"/>
    </row>
    <row r="149" spans="1:7" outlineLevel="1">
      <c r="A149" s="138" t="s">
        <v>84</v>
      </c>
      <c r="B149" s="171"/>
      <c r="C149" s="178"/>
      <c r="D149" s="171"/>
      <c r="E149" s="178"/>
      <c r="F149" s="171"/>
      <c r="G149" s="177"/>
    </row>
    <row r="150" spans="1:7" outlineLevel="1">
      <c r="A150" s="137" t="s">
        <v>85</v>
      </c>
      <c r="B150" s="170"/>
      <c r="C150" s="179"/>
      <c r="D150" s="170"/>
      <c r="E150" s="179"/>
      <c r="F150" s="170"/>
      <c r="G150" s="161"/>
    </row>
    <row r="151" spans="1:7" hidden="1" outlineLevel="1">
      <c r="A151" s="138" t="s">
        <v>86</v>
      </c>
      <c r="B151" s="171"/>
      <c r="C151" s="178"/>
      <c r="D151" s="171"/>
      <c r="E151" s="178"/>
      <c r="F151" s="171"/>
      <c r="G151" s="177"/>
    </row>
    <row r="152" spans="1:7" hidden="1" outlineLevel="1">
      <c r="A152" s="137" t="s">
        <v>8</v>
      </c>
      <c r="B152" s="170"/>
      <c r="C152" s="179"/>
      <c r="D152" s="170"/>
      <c r="E152" s="179"/>
      <c r="F152" s="170"/>
      <c r="G152" s="161"/>
    </row>
    <row r="153" spans="1:7" outlineLevel="1">
      <c r="A153" s="2"/>
      <c r="B153" s="2"/>
      <c r="C153" s="7"/>
      <c r="D153" s="2"/>
      <c r="E153" s="17"/>
      <c r="F153" s="2"/>
      <c r="G153" s="7"/>
    </row>
    <row r="154" spans="1:7">
      <c r="A154" s="2"/>
      <c r="B154" s="2"/>
      <c r="C154" s="7"/>
      <c r="D154" s="27"/>
      <c r="E154" s="28"/>
      <c r="F154" s="27"/>
      <c r="G154" s="7"/>
    </row>
    <row r="155" spans="1:7">
      <c r="A155" s="128" t="s">
        <v>47</v>
      </c>
      <c r="B155" s="184"/>
      <c r="C155" s="184"/>
      <c r="D155" s="184"/>
      <c r="E155" s="184"/>
      <c r="F155" s="185"/>
      <c r="G155" s="116"/>
    </row>
    <row r="156" spans="1:7" s="2" customFormat="1">
      <c r="A156" s="44"/>
      <c r="B156" s="45"/>
      <c r="C156" s="45"/>
      <c r="D156" s="45"/>
      <c r="E156" s="45"/>
      <c r="F156" s="45"/>
      <c r="G156" s="46"/>
    </row>
    <row r="157" spans="1:7" outlineLevel="1">
      <c r="A157" s="137"/>
      <c r="B157" s="69"/>
      <c r="C157" s="142"/>
      <c r="D157" s="69"/>
      <c r="E157" s="190"/>
      <c r="G157" s="35"/>
    </row>
    <row r="158" spans="1:7" outlineLevel="1">
      <c r="A158" s="147" t="s">
        <v>11</v>
      </c>
      <c r="B158" s="27"/>
      <c r="C158" s="186"/>
      <c r="D158" s="27"/>
      <c r="E158" s="190"/>
      <c r="G158" s="7"/>
    </row>
    <row r="159" spans="1:7" outlineLevel="1">
      <c r="A159" s="138" t="s">
        <v>12</v>
      </c>
      <c r="B159" s="214"/>
      <c r="C159" s="140"/>
      <c r="D159" s="214"/>
      <c r="E159" s="138"/>
      <c r="G159" s="7"/>
    </row>
    <row r="160" spans="1:7" outlineLevel="1">
      <c r="A160" s="137" t="s">
        <v>13</v>
      </c>
      <c r="B160" s="168"/>
      <c r="C160" s="141"/>
      <c r="D160" s="168"/>
      <c r="E160" s="190"/>
      <c r="G160" s="7"/>
    </row>
    <row r="161" spans="1:7" outlineLevel="1">
      <c r="A161" s="138" t="s">
        <v>105</v>
      </c>
      <c r="B161" s="214"/>
      <c r="C161" s="140"/>
      <c r="D161" s="214"/>
      <c r="E161" s="138"/>
      <c r="G161" s="7"/>
    </row>
    <row r="162" spans="1:7" outlineLevel="1">
      <c r="A162" s="137" t="s">
        <v>80</v>
      </c>
      <c r="B162" s="59"/>
      <c r="C162" s="141"/>
      <c r="D162" s="59"/>
      <c r="E162" s="190"/>
      <c r="G162" s="7"/>
    </row>
    <row r="163" spans="1:7" outlineLevel="1">
      <c r="A163" s="148" t="s">
        <v>15</v>
      </c>
      <c r="B163" s="215"/>
      <c r="C163" s="216"/>
      <c r="D163" s="215"/>
      <c r="E163" s="138"/>
      <c r="G163" s="7"/>
    </row>
    <row r="164" spans="1:7" outlineLevel="1">
      <c r="A164" s="147"/>
      <c r="B164" s="217"/>
      <c r="C164" s="218"/>
      <c r="D164" s="217"/>
      <c r="E164" s="190"/>
      <c r="G164" s="7"/>
    </row>
    <row r="165" spans="1:7" outlineLevel="1">
      <c r="A165" s="147" t="s">
        <v>16</v>
      </c>
      <c r="B165" s="168"/>
      <c r="C165" s="141"/>
      <c r="D165" s="168"/>
      <c r="E165" s="190"/>
      <c r="G165" s="7"/>
    </row>
    <row r="166" spans="1:7" outlineLevel="1">
      <c r="A166" s="138" t="s">
        <v>14</v>
      </c>
      <c r="B166" s="214"/>
      <c r="C166" s="140"/>
      <c r="D166" s="214"/>
      <c r="E166" s="138"/>
      <c r="G166" s="7"/>
    </row>
    <row r="167" spans="1:7" outlineLevel="1">
      <c r="A167" s="137" t="s">
        <v>17</v>
      </c>
      <c r="B167" s="168"/>
      <c r="C167" s="141"/>
      <c r="D167" s="168"/>
      <c r="E167" s="190"/>
      <c r="G167" s="7"/>
    </row>
    <row r="168" spans="1:7" outlineLevel="1">
      <c r="A168" s="138" t="s">
        <v>18</v>
      </c>
      <c r="B168" s="214"/>
      <c r="C168" s="140"/>
      <c r="D168" s="214"/>
      <c r="E168" s="138"/>
      <c r="G168" s="7"/>
    </row>
    <row r="169" spans="1:7" outlineLevel="1">
      <c r="A169" s="137" t="s">
        <v>19</v>
      </c>
      <c r="B169" s="59"/>
      <c r="C169" s="141"/>
      <c r="D169" s="59"/>
      <c r="E169" s="190"/>
      <c r="G169" s="7"/>
    </row>
    <row r="170" spans="1:7" outlineLevel="1">
      <c r="A170" s="138" t="s">
        <v>81</v>
      </c>
      <c r="B170" s="122"/>
      <c r="C170" s="140"/>
      <c r="D170" s="122"/>
      <c r="E170" s="138"/>
      <c r="G170" s="7"/>
    </row>
    <row r="171" spans="1:7" outlineLevel="1">
      <c r="A171" s="147" t="s">
        <v>48</v>
      </c>
      <c r="B171" s="219"/>
      <c r="C171" s="220"/>
      <c r="D171" s="219"/>
      <c r="E171" s="190"/>
      <c r="G171" s="7"/>
    </row>
    <row r="172" spans="1:7" outlineLevel="1">
      <c r="A172" s="2"/>
      <c r="B172" s="29"/>
      <c r="C172" s="17"/>
      <c r="D172" s="29"/>
      <c r="G172" s="7"/>
    </row>
    <row r="173" spans="1:7">
      <c r="A173" s="2"/>
      <c r="B173" s="221"/>
      <c r="C173" s="221"/>
      <c r="D173" s="221"/>
      <c r="G173" s="7"/>
    </row>
    <row r="174" spans="1:7">
      <c r="A174" s="65" t="s">
        <v>106</v>
      </c>
      <c r="B174" s="65"/>
      <c r="C174" s="126"/>
      <c r="D174" s="65"/>
      <c r="E174" s="127"/>
      <c r="F174" s="2"/>
      <c r="G174" s="7"/>
    </row>
    <row r="175" spans="1:7">
      <c r="A175" s="2"/>
      <c r="B175" s="2"/>
      <c r="C175" s="7"/>
      <c r="D175" s="2"/>
      <c r="E175" s="17"/>
      <c r="F175" s="2"/>
      <c r="G175" s="7"/>
    </row>
    <row r="176" spans="1:7" outlineLevel="1">
      <c r="A176" s="2"/>
      <c r="B176" s="207"/>
      <c r="C176" s="142"/>
      <c r="D176" s="69"/>
      <c r="E176" s="190"/>
      <c r="F176" s="2"/>
      <c r="G176" s="7"/>
    </row>
    <row r="177" spans="1:7" outlineLevel="1">
      <c r="A177" s="2"/>
      <c r="B177" s="208"/>
      <c r="C177" s="186"/>
      <c r="D177" s="27"/>
      <c r="E177" s="190"/>
      <c r="F177" s="2"/>
      <c r="G177" s="7"/>
    </row>
    <row r="178" spans="1:7" outlineLevel="1">
      <c r="A178" s="71" t="s">
        <v>107</v>
      </c>
      <c r="B178" s="210"/>
      <c r="C178" s="108"/>
      <c r="D178" s="210"/>
      <c r="E178" s="138"/>
      <c r="F178" s="2"/>
      <c r="G178" s="7"/>
    </row>
    <row r="179" spans="1:7" outlineLevel="1">
      <c r="A179" s="2" t="s">
        <v>94</v>
      </c>
      <c r="B179" s="209"/>
      <c r="C179" s="158"/>
      <c r="D179" s="209"/>
      <c r="E179" s="137"/>
      <c r="F179" s="2"/>
      <c r="G179" s="7"/>
    </row>
    <row r="180" spans="1:7" outlineLevel="1">
      <c r="A180" s="71" t="s">
        <v>95</v>
      </c>
      <c r="B180" s="210"/>
      <c r="C180" s="108"/>
      <c r="D180" s="210"/>
      <c r="E180" s="138"/>
      <c r="F180" s="2"/>
      <c r="G180" s="7"/>
    </row>
    <row r="181" spans="1:7" outlineLevel="1">
      <c r="A181" s="2" t="s">
        <v>96</v>
      </c>
      <c r="B181" s="209"/>
      <c r="C181" s="187"/>
      <c r="D181" s="209"/>
      <c r="E181" s="137"/>
      <c r="F181" s="2"/>
      <c r="G181" s="7"/>
    </row>
    <row r="182" spans="1:7" outlineLevel="1">
      <c r="A182" s="71" t="s">
        <v>97</v>
      </c>
      <c r="B182" s="210"/>
      <c r="C182" s="191"/>
      <c r="D182" s="210"/>
      <c r="E182" s="138"/>
      <c r="F182" s="2"/>
      <c r="G182" s="7"/>
    </row>
    <row r="183" spans="1:7" outlineLevel="1">
      <c r="A183" s="2" t="s">
        <v>98</v>
      </c>
      <c r="B183" s="209"/>
      <c r="C183" s="188"/>
      <c r="D183" s="209"/>
      <c r="E183" s="190"/>
      <c r="F183" s="2"/>
      <c r="G183" s="7"/>
    </row>
    <row r="184" spans="1:7" outlineLevel="1">
      <c r="A184" s="71" t="s">
        <v>100</v>
      </c>
      <c r="B184" s="210"/>
      <c r="C184" s="211"/>
      <c r="D184" s="210"/>
      <c r="E184" s="138"/>
      <c r="F184" s="2"/>
      <c r="G184" s="7"/>
    </row>
    <row r="185" spans="1:7" outlineLevel="1">
      <c r="A185" s="9" t="s">
        <v>99</v>
      </c>
      <c r="B185" s="212"/>
      <c r="C185" s="159"/>
      <c r="D185" s="212"/>
      <c r="E185" s="147"/>
      <c r="F185" s="2"/>
      <c r="G185" s="7"/>
    </row>
    <row r="186" spans="1:7" outlineLevel="1">
      <c r="A186" s="71" t="s">
        <v>101</v>
      </c>
      <c r="B186" s="210"/>
      <c r="C186" s="189"/>
      <c r="D186" s="210"/>
      <c r="E186" s="138"/>
      <c r="F186" s="2"/>
      <c r="G186" s="7"/>
    </row>
    <row r="187" spans="1:7" outlineLevel="1">
      <c r="A187" s="2" t="s">
        <v>102</v>
      </c>
      <c r="B187" s="209"/>
      <c r="C187" s="158"/>
      <c r="D187" s="209"/>
      <c r="E187" s="137"/>
      <c r="F187" s="2"/>
      <c r="G187" s="7"/>
    </row>
    <row r="188" spans="1:7" outlineLevel="1">
      <c r="A188" s="74" t="s">
        <v>103</v>
      </c>
      <c r="B188" s="213"/>
      <c r="C188" s="157"/>
      <c r="D188" s="213"/>
      <c r="E188" s="148"/>
      <c r="F188" s="2"/>
      <c r="G188" s="7"/>
    </row>
    <row r="189" spans="1:7" outlineLevel="1">
      <c r="A189" s="9" t="s">
        <v>104</v>
      </c>
      <c r="B189" s="212"/>
      <c r="C189" s="159"/>
      <c r="D189" s="212"/>
      <c r="E189" s="147"/>
    </row>
    <row r="192" spans="1:7">
      <c r="A192" s="65" t="s">
        <v>108</v>
      </c>
      <c r="B192" s="65"/>
      <c r="C192" s="126"/>
      <c r="D192" s="65"/>
      <c r="E192" s="127"/>
    </row>
    <row r="193" spans="1:5">
      <c r="A193" s="2"/>
      <c r="B193" s="2"/>
      <c r="C193" s="7"/>
      <c r="D193" s="2"/>
      <c r="E193" s="17"/>
    </row>
    <row r="194" spans="1:5" outlineLevel="1">
      <c r="A194" s="2"/>
      <c r="B194" s="207"/>
      <c r="C194" s="142"/>
      <c r="D194" s="69"/>
      <c r="E194" s="190"/>
    </row>
    <row r="195" spans="1:5" outlineLevel="1">
      <c r="A195" s="2"/>
      <c r="B195" s="208"/>
      <c r="C195" s="186"/>
      <c r="D195" s="27"/>
      <c r="E195" s="190"/>
    </row>
    <row r="196" spans="1:5" outlineLevel="1">
      <c r="A196" s="71" t="s">
        <v>107</v>
      </c>
      <c r="B196" s="210"/>
      <c r="C196" s="108"/>
      <c r="D196" s="210"/>
      <c r="E196" s="140"/>
    </row>
    <row r="197" spans="1:5" outlineLevel="1">
      <c r="A197" s="2" t="s">
        <v>94</v>
      </c>
      <c r="B197" s="209"/>
      <c r="C197" s="158"/>
      <c r="D197" s="209"/>
      <c r="E197" s="141"/>
    </row>
    <row r="198" spans="1:5" outlineLevel="1">
      <c r="A198" s="71" t="s">
        <v>95</v>
      </c>
      <c r="B198" s="210"/>
      <c r="C198" s="108"/>
      <c r="D198" s="210"/>
      <c r="E198" s="140"/>
    </row>
    <row r="199" spans="1:5" outlineLevel="1">
      <c r="A199" s="2" t="s">
        <v>96</v>
      </c>
      <c r="B199" s="209"/>
      <c r="C199" s="187"/>
      <c r="D199" s="209"/>
      <c r="E199" s="141"/>
    </row>
    <row r="200" spans="1:5" outlineLevel="1">
      <c r="A200" s="71" t="s">
        <v>97</v>
      </c>
      <c r="B200" s="210"/>
      <c r="C200" s="191"/>
      <c r="D200" s="210"/>
      <c r="E200" s="140"/>
    </row>
    <row r="201" spans="1:5" outlineLevel="1">
      <c r="A201" s="2" t="s">
        <v>98</v>
      </c>
      <c r="B201" s="209"/>
      <c r="C201" s="188"/>
      <c r="D201" s="209"/>
      <c r="E201" s="244"/>
    </row>
    <row r="202" spans="1:5" outlineLevel="1">
      <c r="A202" s="71" t="s">
        <v>100</v>
      </c>
      <c r="B202" s="210"/>
      <c r="C202" s="211"/>
      <c r="D202" s="210"/>
      <c r="E202" s="140"/>
    </row>
    <row r="203" spans="1:5" outlineLevel="1">
      <c r="A203" s="9" t="s">
        <v>99</v>
      </c>
      <c r="B203" s="212"/>
      <c r="C203" s="159"/>
      <c r="D203" s="212"/>
      <c r="E203" s="220"/>
    </row>
    <row r="204" spans="1:5" outlineLevel="1"/>
    <row r="205" spans="1:5" outlineLevel="1"/>
  </sheetData>
  <mergeCells count="8">
    <mergeCell ref="A67:F67"/>
    <mergeCell ref="A75:F75"/>
    <mergeCell ref="B21:C21"/>
    <mergeCell ref="F21:G21"/>
    <mergeCell ref="D21:E21"/>
    <mergeCell ref="B38:C38"/>
    <mergeCell ref="D38:E38"/>
    <mergeCell ref="F38:G3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scale="58" fitToHeight="2" orientation="portrait" verticalDpi="300"/>
  <headerFooter alignWithMargins="0"/>
  <ignoredErrors>
    <ignoredError sqref="F25:F29 F31:F33 C42 C58:C60 C30 D23:F24 D31:D33 B32 C56:C57 D25:D29 F55 C51 C55 C53 E53 D43:D44 E55 D56:D57 D52 F56:F57 E58:E60 F51 E56:E57 F42 F58:F60 D58:D60 D55 F52 E54 F43:F44 D45:D50 F45:F50 D41 F41 D53 F53 D51 E30 E25:E29 C25:C29 C31:C33 F30 E42 E43:E44 E41 C41 C43:C44 D42 E51 E52 E45:E50 C45:C50 C52 E31:E33 D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2:E4"/>
  <sheetViews>
    <sheetView workbookViewId="0">
      <selection activeCell="F11" sqref="F11"/>
    </sheetView>
  </sheetViews>
  <sheetFormatPr baseColWidth="10" defaultRowHeight="12.75"/>
  <sheetData>
    <row r="2" spans="2:5">
      <c r="C2" s="223" t="str">
        <f>Nueva!B69</f>
        <v>Año 2004</v>
      </c>
      <c r="D2" s="223" t="str">
        <f>Nueva!D69</f>
        <v>Año 2005</v>
      </c>
      <c r="E2" s="223" t="str">
        <f>Nueva!F69</f>
        <v>Año 2006</v>
      </c>
    </row>
    <row r="3" spans="2:5">
      <c r="B3" t="s">
        <v>24</v>
      </c>
      <c r="C3" s="224">
        <f>Nueva!B71</f>
        <v>8.9099999999999966</v>
      </c>
      <c r="D3" s="224">
        <f>Nueva!D71</f>
        <v>15.219999999999999</v>
      </c>
      <c r="E3" s="224">
        <f>Nueva!F71</f>
        <v>45.620000000000005</v>
      </c>
    </row>
    <row r="4" spans="2:5">
      <c r="B4" t="s">
        <v>23</v>
      </c>
      <c r="C4" s="222">
        <f>Nueva!B72</f>
        <v>111.10136986301369</v>
      </c>
      <c r="D4" s="222">
        <f>Nueva!D72</f>
        <v>214.76712328767121</v>
      </c>
      <c r="E4" s="222">
        <f>Nueva!F72</f>
        <v>311.28876712328764</v>
      </c>
    </row>
  </sheetData>
  <phoneticPr fontId="0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Nueva</vt:lpstr>
      <vt:lpstr>Gráfica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Juan Carlos</cp:lastModifiedBy>
  <cp:lastPrinted>2008-01-25T16:34:51Z</cp:lastPrinted>
  <dcterms:created xsi:type="dcterms:W3CDTF">2007-06-16T15:37:01Z</dcterms:created>
  <dcterms:modified xsi:type="dcterms:W3CDTF">2012-05-16T14:28:56Z</dcterms:modified>
</cp:coreProperties>
</file>